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25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<sst xmlns="http://schemas.openxmlformats.org/spreadsheetml/2006/main" count="334" uniqueCount="297">
  <si>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</si>
  <si>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</si>
  <si>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</si>
  <si>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</si>
  <si>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</si>
  <si>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</si>
  <si>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</si>
  <si>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</si>
  <si>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</si>
  <si>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</si>
  <si>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</si>
  <si>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</si>
  <si>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</si>
  <si>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</si>
  <si>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</si>
  <si>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</si>
  <si>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</si>
  <si>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</si>
  <si>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</si>
  <si>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</si>
  <si>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</si>
  <si>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</si>
  <si>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</si>
  <si>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</si>
  <si>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</si>
  <si>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</si>
  <si>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</si>
  <si>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</si>
  <si>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</si>
  <si>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</si>
  <si>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</si>
  <si>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</si>
  <si>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</si>
  <si>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</si>
  <si>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</si>
  <si>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</si>
  <si>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</si>
  <si>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</si>
  <si>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</si>
  <si>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</si>
  <si>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</si>
  <si>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</si>
  <si>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</si>
  <si>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</si>
  <si>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</si>
  <si>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</si>
  <si>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</si>
  <si>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</si>
  <si>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</si>
  <si>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</si>
  <si>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</si>
  <si>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</si>
  <si>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</si>
  <si>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</si>
  <si>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</si>
  <si>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</si>
  <si>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</si>
  <si>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</si>
  <si>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</si>
  <si>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</si>
  <si>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</si>
  <si>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</si>
  <si>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</si>
  <si>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</si>
  <si>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</si>
  <si>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</si>
  <si>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</si>
  <si>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</si>
  <si>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</si>
  <si>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</si>
  <si>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</si>
  <si>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</si>
  <si>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</si>
  <si>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</si>
  <si>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</si>
  <si>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</si>
  <si>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</si>
  <si>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</si>
  <si>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</si>
  <si>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</si>
  <si>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</si>
  <si>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</si>
  <si>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</si>
  <si>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</si>
  <si>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</si>
  <si>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</si>
  <si>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</si>
  <si>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</si>
  <si>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</si>
  <si>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</si>
  <si>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</si>
  <si>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</si>
  <si>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</si>
  <si>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</si>
  <si>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</si>
  <si>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</si>
  <si>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</si>
  <si>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</si>
  <si>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</si>
  <si>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</si>
  <si>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</si>
  <si>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</si>
  <si>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</si>
  <si>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</si>
  <si>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</si>
  <si>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</si>
  <si>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</si>
  <si>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</si>
  <si>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</si>
  <si>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</si>
  <si>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</si>
  <si>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</si>
  <si>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</si>
  <si>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</si>
  <si>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</si>
  <si>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</si>
  <si>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</si>
  <si>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</si>
  <si>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</si>
  <si>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</si>
  <si>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</si>
  <si>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</si>
  <si>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</si>
  <si>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</si>
  <si>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</si>
  <si>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</si>
  <si>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</si>
  <si>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</si>
  <si>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</si>
  <si>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</si>
  <si>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</si>
  <si>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</si>
  <si>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</si>
  <si>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</si>
  <si>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</si>
  <si>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</si>
  <si>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</si>
  <si>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</si>
  <si>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</si>
  <si>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</si>
  <si>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</si>
  <si>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</si>
  <si>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</si>
  <si>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</si>
  <si>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</si>
  <si>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</si>
  <si>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</si>
  <si>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</si>
  <si>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</si>
  <si>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</si>
  <si>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</si>
  <si>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</si>
  <si>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</si>
  <si>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</si>
  <si>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</si>
  <si>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</si>
  <si>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</si>
  <si>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</si>
  <si>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</si>
  <si>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</si>
  <si>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</si>
  <si>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</si>
  <si>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</si>
  <si>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</si>
  <si>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</si>
  <si>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</si>
  <si>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</si>
  <si>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</si>
  <si>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</si>
  <si>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</si>
  <si>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</si>
  <si>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</si>
  <si>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</si>
  <si>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</si>
  <si>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</si>
  <si>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</si>
  <si>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</si>
  <si>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</si>
  <si>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</si>
  <si>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</si>
  <si>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</si>
  <si>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</si>
  <si>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</si>
  <si>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</si>
  <si>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</si>
  <si>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</si>
  <si>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</si>
  <si>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</si>
  <si>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</si>
  <si>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</si>
  <si>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</si>
  <si>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</si>
  <si>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</si>
  <si>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</si>
  <si>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</si>
  <si>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</si>
  <si>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</si>
  <si>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</si>
  <si>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</si>
  <si>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</si>
  <si>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</si>
  <si>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</si>
  <si>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</si>
  <si>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</si>
  <si>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</si>
  <si>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</si>
  <si>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</si>
  <si>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</si>
  <si>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</si>
  <si>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</si>
  <si>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</si>
  <si>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</si>
  <si>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</si>
  <si>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</si>
  <si>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</si>
  <si>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</si>
  <si>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</si>
  <si>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</si>
  <si>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</si>
  <si>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</si>
  <si>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</si>
  <si>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</si>
  <si>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</si>
  <si>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</si>
  <si>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</si>
  <si>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</si>
  <si>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</si>
  <si>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</si>
  <si>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</si>
  <si>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</si>
  <si>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</si>
  <si>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</si>
  <si>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</si>
  <si>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</si>
  <si>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</si>
  <si>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</si>
  <si>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</si>
  <si>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</si>
  <si>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</si>
  <si>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</si>
  <si>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</si>
  <si>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</si>
  <si>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</si>
  <si>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</si>
  <si>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</si>
  <si>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</si>
  <si>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</si>
  <si>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</si>
  <si>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</si>
  <si>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</si>
  <si>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</si>
  <si>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</si>
  <si>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</si>
  <si>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</si>
  <si>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</si>
  <si>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</si>
  <si>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</si>
  <si>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</si>
  <si>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</si>
  <si>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</si>
  <si>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</si>
  <si>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</si>
  <si>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</si>
  <si>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</si>
  <si>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</si>
  <si>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</si>
  <si>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</si>
  <si>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</si>
  <si>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</si>
  <si>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</si>
  <si>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</si>
  <si>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</si>
  <si>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</si>
  <si>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</si>
  <si>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</si>
  <si>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</si>
  <si>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</si>
  <si>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</si>
  <si>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as at  31.03.2017</t>
  </si>
  <si>
    <t>period 01.01.2017  to 31.03.2017</t>
  </si>
  <si>
    <t>01.01.2017.</t>
  </si>
  <si>
    <t>31.03.2017.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</si>
  <si>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</si>
  <si>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</si>
  <si>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</si>
  <si>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</si>
  <si>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</si>
  <si>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</si>
  <si>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uprava@arenaturist.hr</t>
  </si>
  <si>
    <t>www.arenaturist.com</t>
  </si>
  <si>
    <t>Istarska</t>
  </si>
  <si>
    <t>5510</t>
  </si>
  <si>
    <t>Kalagac Sandra</t>
  </si>
  <si>
    <t>052/223 811</t>
  </si>
  <si>
    <t>skalagac@arenaturist.hr</t>
  </si>
  <si>
    <t>Reuel Israel Gavriel Slonim, Milena Perković</t>
  </si>
  <si>
    <t>052/212 132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</si>
</sst>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50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3" fillId="33" borderId="28" xfId="54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0" fillId="33" borderId="33" xfId="54" applyFont="1" applyFill="1" applyBorder="1" applyAlignment="1">
      <alignment/>
      <protection/>
    </xf>
    <xf numFmtId="0" fontId="13" fillId="33" borderId="0" xfId="60" applyFont="1" applyFill="1" applyBorder="1" applyAlignment="1" applyProtection="1">
      <alignment horizontal="left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TFI-POD_N_%20Q1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E2" sqref="E2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3" t="s">
        <v>21</v>
      </c>
      <c r="B1" s="264"/>
      <c r="C1" s="264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04" t="s">
        <v>22</v>
      </c>
      <c r="B2" s="205"/>
      <c r="C2" s="205"/>
      <c r="D2" s="206"/>
      <c r="E2" s="85" t="s">
        <v>280</v>
      </c>
      <c r="F2" s="86"/>
      <c r="G2" s="87" t="s">
        <v>33</v>
      </c>
      <c r="H2" s="85" t="s">
        <v>281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.75">
      <c r="A4" s="207" t="s">
        <v>274</v>
      </c>
      <c r="B4" s="208"/>
      <c r="C4" s="208"/>
      <c r="D4" s="208"/>
      <c r="E4" s="208"/>
      <c r="F4" s="208"/>
      <c r="G4" s="208"/>
      <c r="H4" s="208"/>
      <c r="I4" s="209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10" t="s">
        <v>6</v>
      </c>
      <c r="B6" s="211"/>
      <c r="C6" s="202" t="s">
        <v>282</v>
      </c>
      <c r="D6" s="212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13" t="s">
        <v>7</v>
      </c>
      <c r="B8" s="214"/>
      <c r="C8" s="202" t="s">
        <v>283</v>
      </c>
      <c r="D8" s="212"/>
      <c r="E8" s="98"/>
      <c r="F8" s="194"/>
      <c r="G8" s="195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9" t="s">
        <v>8</v>
      </c>
      <c r="B10" s="200"/>
      <c r="C10" s="202" t="s">
        <v>284</v>
      </c>
      <c r="D10" s="203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01"/>
      <c r="B11" s="200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10" t="s">
        <v>9</v>
      </c>
      <c r="B12" s="211"/>
      <c r="C12" s="215" t="s">
        <v>285</v>
      </c>
      <c r="D12" s="219"/>
      <c r="E12" s="219"/>
      <c r="F12" s="219"/>
      <c r="G12" s="219"/>
      <c r="H12" s="219"/>
      <c r="I12" s="220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10" t="s">
        <v>10</v>
      </c>
      <c r="B14" s="221"/>
      <c r="C14" s="222">
        <v>52100</v>
      </c>
      <c r="D14" s="223"/>
      <c r="E14" s="100"/>
      <c r="F14" s="215" t="s">
        <v>286</v>
      </c>
      <c r="G14" s="219"/>
      <c r="H14" s="219"/>
      <c r="I14" s="220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10" t="s">
        <v>11</v>
      </c>
      <c r="B16" s="211"/>
      <c r="C16" s="215" t="s">
        <v>287</v>
      </c>
      <c r="D16" s="219"/>
      <c r="E16" s="219"/>
      <c r="F16" s="219"/>
      <c r="G16" s="219"/>
      <c r="H16" s="219"/>
      <c r="I16" s="220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10" t="s">
        <v>12</v>
      </c>
      <c r="B18" s="211"/>
      <c r="C18" s="224" t="s">
        <v>288</v>
      </c>
      <c r="D18" s="225"/>
      <c r="E18" s="225"/>
      <c r="F18" s="225"/>
      <c r="G18" s="225"/>
      <c r="H18" s="225"/>
      <c r="I18" s="226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10" t="s">
        <v>13</v>
      </c>
      <c r="B20" s="211"/>
      <c r="C20" s="224" t="s">
        <v>289</v>
      </c>
      <c r="D20" s="225"/>
      <c r="E20" s="225"/>
      <c r="F20" s="225"/>
      <c r="G20" s="225"/>
      <c r="H20" s="225"/>
      <c r="I20" s="226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10" t="s">
        <v>14</v>
      </c>
      <c r="B22" s="211"/>
      <c r="C22" s="103">
        <v>359</v>
      </c>
      <c r="D22" s="215" t="s">
        <v>286</v>
      </c>
      <c r="E22" s="216"/>
      <c r="F22" s="217"/>
      <c r="G22" s="210"/>
      <c r="H22" s="218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10" t="s">
        <v>15</v>
      </c>
      <c r="B24" s="211"/>
      <c r="C24" s="103">
        <v>18</v>
      </c>
      <c r="D24" s="215" t="s">
        <v>290</v>
      </c>
      <c r="E24" s="216"/>
      <c r="F24" s="216"/>
      <c r="G24" s="217"/>
      <c r="H24" s="147" t="s">
        <v>26</v>
      </c>
      <c r="I24" s="184">
        <v>581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27</v>
      </c>
      <c r="I25" s="148"/>
      <c r="J25" s="9"/>
      <c r="K25" s="9"/>
      <c r="L25" s="9"/>
    </row>
    <row r="26" spans="1:12" ht="12.75">
      <c r="A26" s="210" t="s">
        <v>16</v>
      </c>
      <c r="B26" s="211"/>
      <c r="C26" s="104" t="s">
        <v>23</v>
      </c>
      <c r="D26" s="105"/>
      <c r="E26" s="149"/>
      <c r="F26" s="100"/>
      <c r="G26" s="232" t="s">
        <v>28</v>
      </c>
      <c r="H26" s="211"/>
      <c r="I26" s="106" t="s">
        <v>291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3" t="s">
        <v>24</v>
      </c>
      <c r="B28" s="234"/>
      <c r="C28" s="235"/>
      <c r="D28" s="235"/>
      <c r="E28" s="234" t="s">
        <v>25</v>
      </c>
      <c r="F28" s="236"/>
      <c r="G28" s="236"/>
      <c r="H28" s="237" t="s">
        <v>1</v>
      </c>
      <c r="I28" s="238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227"/>
      <c r="B30" s="228"/>
      <c r="C30" s="228"/>
      <c r="D30" s="229"/>
      <c r="E30" s="227"/>
      <c r="F30" s="228"/>
      <c r="G30" s="229"/>
      <c r="H30" s="230"/>
      <c r="I30" s="231"/>
      <c r="J30" s="9"/>
      <c r="K30" s="9"/>
      <c r="L30" s="9"/>
    </row>
    <row r="31" spans="1:12" ht="12.75">
      <c r="A31" s="151"/>
      <c r="B31" s="111"/>
      <c r="C31" s="112"/>
      <c r="D31" s="239"/>
      <c r="E31" s="239"/>
      <c r="F31" s="239"/>
      <c r="G31" s="240"/>
      <c r="H31" s="92"/>
      <c r="I31" s="113"/>
      <c r="J31" s="9"/>
      <c r="K31" s="9"/>
      <c r="L31" s="9"/>
    </row>
    <row r="32" spans="1:12" ht="12.75">
      <c r="A32" s="227"/>
      <c r="B32" s="228"/>
      <c r="C32" s="228"/>
      <c r="D32" s="229"/>
      <c r="E32" s="227"/>
      <c r="F32" s="228"/>
      <c r="G32" s="229"/>
      <c r="H32" s="230"/>
      <c r="I32" s="231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227"/>
      <c r="B34" s="228"/>
      <c r="C34" s="228"/>
      <c r="D34" s="229"/>
      <c r="E34" s="227"/>
      <c r="F34" s="228"/>
      <c r="G34" s="229"/>
      <c r="H34" s="230"/>
      <c r="I34" s="231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227"/>
      <c r="B36" s="228"/>
      <c r="C36" s="228"/>
      <c r="D36" s="229"/>
      <c r="E36" s="227"/>
      <c r="F36" s="228"/>
      <c r="G36" s="229"/>
      <c r="H36" s="230"/>
      <c r="I36" s="231"/>
      <c r="J36" s="9"/>
      <c r="K36" s="9"/>
      <c r="L36" s="9"/>
    </row>
    <row r="37" spans="1:12" ht="12.75">
      <c r="A37" s="152"/>
      <c r="B37" s="117"/>
      <c r="C37" s="241"/>
      <c r="D37" s="242"/>
      <c r="E37" s="92"/>
      <c r="F37" s="241"/>
      <c r="G37" s="242"/>
      <c r="H37" s="92"/>
      <c r="I37" s="97"/>
      <c r="J37" s="9"/>
      <c r="K37" s="9"/>
      <c r="L37" s="9"/>
    </row>
    <row r="38" spans="1:12" ht="12.75">
      <c r="A38" s="227"/>
      <c r="B38" s="228"/>
      <c r="C38" s="228"/>
      <c r="D38" s="229"/>
      <c r="E38" s="227"/>
      <c r="F38" s="228"/>
      <c r="G38" s="229"/>
      <c r="H38" s="230"/>
      <c r="I38" s="231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227"/>
      <c r="B40" s="228"/>
      <c r="C40" s="228"/>
      <c r="D40" s="229"/>
      <c r="E40" s="227"/>
      <c r="F40" s="228"/>
      <c r="G40" s="229"/>
      <c r="H40" s="230"/>
      <c r="I40" s="231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9" t="s">
        <v>17</v>
      </c>
      <c r="B44" s="244"/>
      <c r="C44" s="230"/>
      <c r="D44" s="231"/>
      <c r="E44" s="92"/>
      <c r="F44" s="227"/>
      <c r="G44" s="268"/>
      <c r="H44" s="268"/>
      <c r="I44" s="269"/>
      <c r="J44" s="9"/>
      <c r="K44" s="9"/>
      <c r="L44" s="9"/>
    </row>
    <row r="45" spans="1:12" ht="12.75">
      <c r="A45" s="152"/>
      <c r="B45" s="117"/>
      <c r="C45" s="241"/>
      <c r="D45" s="242"/>
      <c r="E45" s="92"/>
      <c r="F45" s="241"/>
      <c r="G45" s="243"/>
      <c r="H45" s="126"/>
      <c r="I45" s="127"/>
      <c r="J45" s="9"/>
      <c r="K45" s="9"/>
      <c r="L45" s="9"/>
    </row>
    <row r="46" spans="1:12" ht="12.75" customHeight="1">
      <c r="A46" s="199" t="s">
        <v>18</v>
      </c>
      <c r="B46" s="244"/>
      <c r="C46" s="227" t="s">
        <v>292</v>
      </c>
      <c r="D46" s="266"/>
      <c r="E46" s="266"/>
      <c r="F46" s="266"/>
      <c r="G46" s="266"/>
      <c r="H46" s="266"/>
      <c r="I46" s="267"/>
      <c r="J46" s="9"/>
      <c r="K46" s="9"/>
      <c r="L46" s="9"/>
    </row>
    <row r="47" spans="1:12" ht="12.75">
      <c r="A47" s="142"/>
      <c r="B47" s="116"/>
      <c r="C47" s="112" t="s">
        <v>29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9" t="s">
        <v>19</v>
      </c>
      <c r="B48" s="244"/>
      <c r="C48" s="253" t="s">
        <v>293</v>
      </c>
      <c r="D48" s="251"/>
      <c r="E48" s="252"/>
      <c r="F48" s="92"/>
      <c r="G48" s="128" t="s">
        <v>2</v>
      </c>
      <c r="H48" s="253" t="s">
        <v>296</v>
      </c>
      <c r="I48" s="252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9" t="s">
        <v>12</v>
      </c>
      <c r="B50" s="244"/>
      <c r="C50" s="250" t="s">
        <v>294</v>
      </c>
      <c r="D50" s="251"/>
      <c r="E50" s="251"/>
      <c r="F50" s="251"/>
      <c r="G50" s="251"/>
      <c r="H50" s="251"/>
      <c r="I50" s="252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10" t="s">
        <v>20</v>
      </c>
      <c r="B52" s="211"/>
      <c r="C52" s="253" t="s">
        <v>295</v>
      </c>
      <c r="D52" s="251"/>
      <c r="E52" s="251"/>
      <c r="F52" s="251"/>
      <c r="G52" s="251"/>
      <c r="H52" s="251"/>
      <c r="I52" s="254"/>
      <c r="J52" s="9"/>
      <c r="K52" s="9"/>
      <c r="L52" s="9"/>
    </row>
    <row r="53" spans="1:12" ht="12.75">
      <c r="A53" s="155"/>
      <c r="B53" s="124"/>
      <c r="C53" s="265" t="s">
        <v>30</v>
      </c>
      <c r="D53" s="265"/>
      <c r="E53" s="265"/>
      <c r="F53" s="265"/>
      <c r="G53" s="265"/>
      <c r="H53" s="265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55"/>
      <c r="B55" s="255"/>
      <c r="C55" s="256"/>
      <c r="D55" s="256"/>
      <c r="E55" s="256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57"/>
      <c r="C56" s="258"/>
      <c r="D56" s="258"/>
      <c r="E56" s="258"/>
      <c r="F56" s="258"/>
      <c r="G56" s="258"/>
      <c r="H56" s="258"/>
      <c r="I56" s="259"/>
      <c r="J56" s="9"/>
      <c r="K56" s="9"/>
      <c r="L56" s="9"/>
    </row>
    <row r="57" spans="1:12" ht="12.75">
      <c r="A57" s="155"/>
      <c r="B57" s="196"/>
      <c r="C57" s="197"/>
      <c r="D57" s="197"/>
      <c r="E57" s="197"/>
      <c r="F57" s="197"/>
      <c r="G57" s="197"/>
      <c r="H57" s="197"/>
      <c r="I57" s="198"/>
      <c r="J57" s="9"/>
      <c r="K57" s="9"/>
      <c r="L57" s="9"/>
    </row>
    <row r="58" spans="1:12" ht="12.75">
      <c r="A58" s="155"/>
      <c r="B58" s="196"/>
      <c r="C58" s="197"/>
      <c r="D58" s="197"/>
      <c r="E58" s="197"/>
      <c r="F58" s="197"/>
      <c r="G58" s="197"/>
      <c r="H58" s="197"/>
      <c r="I58" s="198"/>
      <c r="J58" s="9"/>
      <c r="K58" s="9"/>
      <c r="L58" s="9"/>
    </row>
    <row r="59" spans="1:12" ht="12.75">
      <c r="A59" s="155"/>
      <c r="B59" s="260"/>
      <c r="C59" s="261"/>
      <c r="D59" s="261"/>
      <c r="E59" s="261"/>
      <c r="F59" s="261"/>
      <c r="G59" s="261"/>
      <c r="H59" s="261"/>
      <c r="I59" s="262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31</v>
      </c>
      <c r="F62" s="109"/>
      <c r="G62" s="245" t="s">
        <v>32</v>
      </c>
      <c r="H62" s="246"/>
      <c r="I62" s="247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48"/>
      <c r="H63" s="249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F8:G8"/>
    <mergeCell ref="B57:I57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A2" sqref="A2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272</v>
      </c>
      <c r="B1" s="168"/>
      <c r="C1" s="168"/>
      <c r="D1" s="169"/>
    </row>
    <row r="2" spans="1:4" ht="12.75" customHeight="1">
      <c r="A2" s="178" t="s">
        <v>278</v>
      </c>
      <c r="B2" s="179"/>
      <c r="C2" s="179"/>
      <c r="D2" s="180"/>
    </row>
    <row r="3" spans="1:4" ht="12.75" customHeight="1">
      <c r="A3" s="52" t="s">
        <v>277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38</v>
      </c>
      <c r="B6" s="182"/>
      <c r="C6" s="182"/>
      <c r="D6" s="183"/>
    </row>
    <row r="7" spans="1:4" ht="12.75" customHeight="1">
      <c r="A7" s="46" t="s">
        <v>39</v>
      </c>
      <c r="B7" s="3">
        <v>1</v>
      </c>
      <c r="C7" s="5">
        <v>0</v>
      </c>
      <c r="D7" s="5">
        <v>0</v>
      </c>
    </row>
    <row r="8" spans="1:7" ht="12.75" customHeight="1">
      <c r="A8" s="35" t="s">
        <v>40</v>
      </c>
      <c r="B8" s="1">
        <v>2</v>
      </c>
      <c r="C8" s="61">
        <f>C9+C16+C26+C35+C39</f>
        <v>1661014897</v>
      </c>
      <c r="D8" s="61">
        <f>D9+D16+D26+D35+D39</f>
        <v>1744977439</v>
      </c>
      <c r="G8" s="34"/>
    </row>
    <row r="9" spans="1:7" ht="12.75" customHeight="1">
      <c r="A9" s="48" t="s">
        <v>41</v>
      </c>
      <c r="B9" s="1">
        <v>3</v>
      </c>
      <c r="C9" s="61">
        <f>SUM(C10:C15)</f>
        <v>1386961</v>
      </c>
      <c r="D9" s="61">
        <f>SUM(D10:D15)</f>
        <v>1470408</v>
      </c>
      <c r="G9" s="34"/>
    </row>
    <row r="10" spans="1:7" ht="12.75">
      <c r="A10" s="48" t="s">
        <v>42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43</v>
      </c>
      <c r="B11" s="1">
        <v>5</v>
      </c>
      <c r="C11" s="6">
        <v>829192</v>
      </c>
      <c r="D11" s="6">
        <v>912639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44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45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46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47</v>
      </c>
      <c r="B16" s="1">
        <v>10</v>
      </c>
      <c r="C16" s="64">
        <f>SUM(C17:C25)</f>
        <v>1127986729</v>
      </c>
      <c r="D16" s="64">
        <f>SUM(D17:D25)</f>
        <v>1138738782</v>
      </c>
      <c r="G16" s="34"/>
    </row>
    <row r="17" spans="1:7" ht="12.75">
      <c r="A17" s="48" t="s">
        <v>48</v>
      </c>
      <c r="B17" s="1">
        <v>11</v>
      </c>
      <c r="C17" s="6">
        <v>203950034</v>
      </c>
      <c r="D17" s="6">
        <v>203950034</v>
      </c>
      <c r="G17" s="34"/>
    </row>
    <row r="18" spans="1:7" ht="12.75">
      <c r="A18" s="48" t="s">
        <v>49</v>
      </c>
      <c r="B18" s="1">
        <v>12</v>
      </c>
      <c r="C18" s="6">
        <v>813378634</v>
      </c>
      <c r="D18" s="6">
        <v>808704272</v>
      </c>
      <c r="G18" s="34"/>
    </row>
    <row r="19" spans="1:7" ht="12.75">
      <c r="A19" s="48" t="s">
        <v>50</v>
      </c>
      <c r="B19" s="1">
        <v>13</v>
      </c>
      <c r="C19" s="6">
        <v>65747527</v>
      </c>
      <c r="D19" s="6">
        <v>63329847</v>
      </c>
      <c r="G19" s="34"/>
    </row>
    <row r="20" spans="1:7" ht="12.75">
      <c r="A20" s="48" t="s">
        <v>51</v>
      </c>
      <c r="B20" s="1">
        <v>14</v>
      </c>
      <c r="C20" s="6">
        <v>2904616</v>
      </c>
      <c r="D20" s="6">
        <v>2782433</v>
      </c>
      <c r="G20" s="34"/>
    </row>
    <row r="21" spans="1:7" ht="12.75">
      <c r="A21" s="48" t="s">
        <v>52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53</v>
      </c>
      <c r="B22" s="1">
        <v>16</v>
      </c>
      <c r="C22" s="6">
        <v>2701391</v>
      </c>
      <c r="D22" s="6">
        <v>1446143</v>
      </c>
      <c r="G22" s="34"/>
    </row>
    <row r="23" spans="1:7" ht="12.75">
      <c r="A23" s="48" t="s">
        <v>54</v>
      </c>
      <c r="B23" s="1">
        <v>17</v>
      </c>
      <c r="C23" s="6">
        <v>30035148</v>
      </c>
      <c r="D23" s="6">
        <v>49955666</v>
      </c>
      <c r="G23" s="34"/>
    </row>
    <row r="24" spans="1:7" ht="12.75">
      <c r="A24" s="48" t="s">
        <v>55</v>
      </c>
      <c r="B24" s="1">
        <v>18</v>
      </c>
      <c r="C24" s="6">
        <v>9269379</v>
      </c>
      <c r="D24" s="6">
        <v>8570387</v>
      </c>
      <c r="G24" s="34"/>
    </row>
    <row r="25" spans="1:7" ht="12.75">
      <c r="A25" s="48" t="s">
        <v>56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57</v>
      </c>
      <c r="B26" s="1">
        <v>20</v>
      </c>
      <c r="C26" s="64">
        <f>SUM(C27:C34)</f>
        <v>502128110</v>
      </c>
      <c r="D26" s="64">
        <f>SUM(D27:D34)</f>
        <v>568211502</v>
      </c>
      <c r="G26" s="34"/>
    </row>
    <row r="27" spans="1:7" ht="12.75">
      <c r="A27" s="48" t="s">
        <v>58</v>
      </c>
      <c r="B27" s="1">
        <v>21</v>
      </c>
      <c r="C27" s="6">
        <v>460045532</v>
      </c>
      <c r="D27" s="6">
        <v>460045532</v>
      </c>
      <c r="G27" s="34"/>
    </row>
    <row r="28" spans="1:7" ht="12.75">
      <c r="A28" s="48" t="s">
        <v>59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60</v>
      </c>
      <c r="B29" s="1">
        <v>23</v>
      </c>
      <c r="C29" s="6">
        <v>0</v>
      </c>
      <c r="D29" s="6">
        <v>0</v>
      </c>
      <c r="G29" s="34"/>
    </row>
    <row r="30" spans="1:7" ht="12.75">
      <c r="A30" s="48" t="s">
        <v>61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62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63</v>
      </c>
      <c r="B32" s="1">
        <v>26</v>
      </c>
      <c r="C32" s="6">
        <v>42082578</v>
      </c>
      <c r="D32" s="6">
        <v>108165970</v>
      </c>
      <c r="G32" s="34"/>
    </row>
    <row r="33" spans="1:7" ht="12.75">
      <c r="A33" s="48" t="s">
        <v>64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65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66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67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68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69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70</v>
      </c>
      <c r="B39" s="1">
        <v>33</v>
      </c>
      <c r="C39" s="6">
        <v>29513097</v>
      </c>
      <c r="D39" s="6">
        <v>36556747</v>
      </c>
      <c r="G39" s="34"/>
    </row>
    <row r="40" spans="1:7" ht="12.75">
      <c r="A40" s="35" t="s">
        <v>71</v>
      </c>
      <c r="B40" s="1">
        <v>34</v>
      </c>
      <c r="C40" s="64">
        <f>C41+C49+C56+C64</f>
        <v>111242378</v>
      </c>
      <c r="D40" s="64">
        <f>D41+D49+D56+D64</f>
        <v>54203172</v>
      </c>
      <c r="G40" s="34"/>
    </row>
    <row r="41" spans="1:7" ht="12.75">
      <c r="A41" s="48" t="s">
        <v>72</v>
      </c>
      <c r="B41" s="1">
        <v>35</v>
      </c>
      <c r="C41" s="64">
        <f>SUM(C42:C48)</f>
        <v>1618904</v>
      </c>
      <c r="D41" s="64">
        <f>SUM(D42:D48)</f>
        <v>2020385</v>
      </c>
      <c r="G41" s="34"/>
    </row>
    <row r="42" spans="1:7" ht="12.75">
      <c r="A42" s="48" t="s">
        <v>73</v>
      </c>
      <c r="B42" s="1">
        <v>36</v>
      </c>
      <c r="C42" s="6">
        <v>1454765</v>
      </c>
      <c r="D42" s="6">
        <v>1593178</v>
      </c>
      <c r="G42" s="34"/>
    </row>
    <row r="43" spans="1:7" ht="12.75">
      <c r="A43" s="48" t="s">
        <v>74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75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76</v>
      </c>
      <c r="B45" s="1">
        <v>39</v>
      </c>
      <c r="C45" s="6">
        <v>1679</v>
      </c>
      <c r="D45" s="6">
        <v>1679</v>
      </c>
      <c r="G45" s="34"/>
    </row>
    <row r="46" spans="1:7" ht="12.75">
      <c r="A46" s="48" t="s">
        <v>77</v>
      </c>
      <c r="B46" s="1">
        <v>40</v>
      </c>
      <c r="C46" s="6">
        <v>162460</v>
      </c>
      <c r="D46" s="6">
        <v>425528</v>
      </c>
      <c r="G46" s="34"/>
    </row>
    <row r="47" spans="1:7" ht="12.75">
      <c r="A47" s="48" t="s">
        <v>78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79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80</v>
      </c>
      <c r="B49" s="1">
        <v>43</v>
      </c>
      <c r="C49" s="64">
        <f>SUM(C50:C55)</f>
        <v>16950983</v>
      </c>
      <c r="D49" s="64">
        <f>SUM(D50:D55)</f>
        <v>16890877</v>
      </c>
      <c r="G49" s="34"/>
    </row>
    <row r="50" spans="1:7" ht="12.75">
      <c r="A50" s="48" t="s">
        <v>81</v>
      </c>
      <c r="B50" s="1">
        <v>44</v>
      </c>
      <c r="C50" s="6">
        <v>24435</v>
      </c>
      <c r="D50" s="6">
        <v>863395</v>
      </c>
      <c r="G50" s="34"/>
    </row>
    <row r="51" spans="1:7" ht="12.75">
      <c r="A51" s="48" t="s">
        <v>82</v>
      </c>
      <c r="B51" s="1">
        <v>45</v>
      </c>
      <c r="C51" s="6">
        <v>8908060</v>
      </c>
      <c r="D51" s="6">
        <v>4688522</v>
      </c>
      <c r="G51" s="34"/>
    </row>
    <row r="52" spans="1:7" ht="12.75">
      <c r="A52" s="48" t="s">
        <v>83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84</v>
      </c>
      <c r="B53" s="1">
        <v>47</v>
      </c>
      <c r="C53" s="6">
        <v>80859</v>
      </c>
      <c r="D53" s="6">
        <v>179109</v>
      </c>
      <c r="G53" s="34"/>
    </row>
    <row r="54" spans="1:7" ht="12.75">
      <c r="A54" s="48" t="s">
        <v>85</v>
      </c>
      <c r="B54" s="1">
        <v>48</v>
      </c>
      <c r="C54" s="6">
        <v>4709042</v>
      </c>
      <c r="D54" s="6">
        <v>5643359</v>
      </c>
      <c r="G54" s="34"/>
    </row>
    <row r="55" spans="1:7" ht="12.75">
      <c r="A55" s="48" t="s">
        <v>86</v>
      </c>
      <c r="B55" s="1">
        <v>49</v>
      </c>
      <c r="C55" s="6">
        <v>3228587</v>
      </c>
      <c r="D55" s="6">
        <v>5516492</v>
      </c>
      <c r="G55" s="34"/>
    </row>
    <row r="56" spans="1:7" ht="12.75">
      <c r="A56" s="48" t="s">
        <v>87</v>
      </c>
      <c r="B56" s="1">
        <v>50</v>
      </c>
      <c r="C56" s="64">
        <f>SUM(C57:C63)</f>
        <v>208411</v>
      </c>
      <c r="D56" s="64">
        <f>SUM(D57:D63)</f>
        <v>208411</v>
      </c>
      <c r="G56" s="34"/>
    </row>
    <row r="57" spans="1:7" ht="12.75">
      <c r="A57" s="48" t="s">
        <v>58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59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60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61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62</v>
      </c>
      <c r="B61" s="1">
        <v>55</v>
      </c>
      <c r="C61" s="6">
        <v>208411</v>
      </c>
      <c r="D61" s="6">
        <v>208411</v>
      </c>
      <c r="G61" s="34"/>
    </row>
    <row r="62" spans="1:7" ht="12.75">
      <c r="A62" s="48" t="s">
        <v>63</v>
      </c>
      <c r="B62" s="1">
        <v>56</v>
      </c>
      <c r="C62" s="6">
        <v>0</v>
      </c>
      <c r="D62" s="6">
        <v>0</v>
      </c>
      <c r="G62" s="34"/>
    </row>
    <row r="63" spans="1:7" ht="12.75">
      <c r="A63" s="48" t="s">
        <v>88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89</v>
      </c>
      <c r="B64" s="1">
        <v>58</v>
      </c>
      <c r="C64" s="6">
        <v>92464080</v>
      </c>
      <c r="D64" s="6">
        <v>35083499</v>
      </c>
      <c r="G64" s="34"/>
    </row>
    <row r="65" spans="1:7" ht="12.75">
      <c r="A65" s="35" t="s">
        <v>90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91</v>
      </c>
      <c r="B66" s="1">
        <v>60</v>
      </c>
      <c r="C66" s="64">
        <f>C7+C8+C40+C65</f>
        <v>1772257275</v>
      </c>
      <c r="D66" s="64">
        <f>D7+D8+D40+D65</f>
        <v>1799180611</v>
      </c>
      <c r="E66" s="161"/>
      <c r="G66" s="34"/>
    </row>
    <row r="67" spans="1:7" ht="12.75">
      <c r="A67" s="49" t="s">
        <v>92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187">
        <f>C70+C71+C72+C78+C79+C82+C85</f>
        <v>1074548226</v>
      </c>
      <c r="D69" s="187">
        <f>D70+D71+D72+D78+D79+D82+D85</f>
        <v>1034624585</v>
      </c>
      <c r="G69" s="34"/>
    </row>
    <row r="70" spans="1:7" ht="12.75">
      <c r="A70" s="48" t="s">
        <v>94</v>
      </c>
      <c r="B70" s="1">
        <v>63</v>
      </c>
      <c r="C70" s="6">
        <v>43650000</v>
      </c>
      <c r="D70" s="6">
        <v>65475000</v>
      </c>
      <c r="G70" s="34"/>
    </row>
    <row r="71" spans="1:7" ht="12.75">
      <c r="A71" s="48" t="s">
        <v>95</v>
      </c>
      <c r="B71" s="1">
        <v>64</v>
      </c>
      <c r="C71" s="6">
        <v>460005525</v>
      </c>
      <c r="D71" s="6">
        <v>438180525</v>
      </c>
      <c r="G71" s="34"/>
    </row>
    <row r="72" spans="1:7" ht="12.75">
      <c r="A72" s="48" t="s">
        <v>96</v>
      </c>
      <c r="B72" s="1">
        <v>65</v>
      </c>
      <c r="C72" s="64">
        <f>C73+C74-C75+C76+C77</f>
        <v>661729528</v>
      </c>
      <c r="D72" s="64">
        <f>D73+D74-D75+D76+D77</f>
        <v>661729528</v>
      </c>
      <c r="G72" s="34"/>
    </row>
    <row r="73" spans="1:7" ht="12.75">
      <c r="A73" s="48" t="s">
        <v>97</v>
      </c>
      <c r="B73" s="1">
        <v>66</v>
      </c>
      <c r="C73" s="6">
        <v>2182500</v>
      </c>
      <c r="D73" s="6">
        <v>2182500</v>
      </c>
      <c r="G73" s="34"/>
    </row>
    <row r="74" spans="1:7" ht="12.75">
      <c r="A74" s="48" t="s">
        <v>98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99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100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101</v>
      </c>
      <c r="B77" s="1">
        <v>70</v>
      </c>
      <c r="C77" s="6">
        <v>659547028</v>
      </c>
      <c r="D77" s="6">
        <v>659547028</v>
      </c>
      <c r="G77" s="34"/>
    </row>
    <row r="78" spans="1:7" ht="12.75">
      <c r="A78" s="48" t="s">
        <v>102</v>
      </c>
      <c r="B78" s="1">
        <v>71</v>
      </c>
      <c r="C78" s="6">
        <v>114756</v>
      </c>
      <c r="D78" s="6">
        <v>114756</v>
      </c>
      <c r="G78" s="34"/>
    </row>
    <row r="79" spans="1:7" ht="12.75">
      <c r="A79" s="48" t="s">
        <v>103</v>
      </c>
      <c r="B79" s="1">
        <v>72</v>
      </c>
      <c r="C79" s="64">
        <f>C80-C81</f>
        <v>20983842</v>
      </c>
      <c r="D79" s="64">
        <f>D80-D81</f>
        <v>-90951581</v>
      </c>
      <c r="G79" s="34"/>
    </row>
    <row r="80" spans="1:7" ht="12.75">
      <c r="A80" s="48" t="s">
        <v>104</v>
      </c>
      <c r="B80" s="1">
        <v>73</v>
      </c>
      <c r="C80" s="6">
        <v>20983842</v>
      </c>
      <c r="D80" s="6">
        <v>0</v>
      </c>
      <c r="G80" s="34"/>
    </row>
    <row r="81" spans="1:7" ht="12.75">
      <c r="A81" s="48" t="s">
        <v>105</v>
      </c>
      <c r="B81" s="1">
        <v>74</v>
      </c>
      <c r="C81" s="6">
        <v>0</v>
      </c>
      <c r="D81" s="6">
        <v>90951581</v>
      </c>
      <c r="G81" s="34"/>
    </row>
    <row r="82" spans="1:7" ht="12.75">
      <c r="A82" s="48" t="s">
        <v>106</v>
      </c>
      <c r="B82" s="1">
        <v>75</v>
      </c>
      <c r="C82" s="64">
        <f>C83-C84</f>
        <v>-111935425</v>
      </c>
      <c r="D82" s="64">
        <f>D83-D84</f>
        <v>-39923643</v>
      </c>
      <c r="G82" s="34"/>
    </row>
    <row r="83" spans="1:7" ht="12.75">
      <c r="A83" s="48" t="s">
        <v>107</v>
      </c>
      <c r="B83" s="1">
        <v>76</v>
      </c>
      <c r="C83" s="6">
        <v>0</v>
      </c>
      <c r="D83" s="6">
        <v>0</v>
      </c>
      <c r="G83" s="34"/>
    </row>
    <row r="84" spans="1:7" ht="12.75">
      <c r="A84" s="48" t="s">
        <v>108</v>
      </c>
      <c r="B84" s="1">
        <v>77</v>
      </c>
      <c r="C84" s="6">
        <v>111935425</v>
      </c>
      <c r="D84" s="6">
        <v>39923643</v>
      </c>
      <c r="G84" s="34"/>
    </row>
    <row r="85" spans="1:7" ht="12.75">
      <c r="A85" s="48" t="s">
        <v>109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110</v>
      </c>
      <c r="B86" s="1">
        <v>79</v>
      </c>
      <c r="C86" s="64">
        <f>SUM(C87:C89)</f>
        <v>56906647</v>
      </c>
      <c r="D86" s="64">
        <f>SUM(D87:D89)</f>
        <v>58162686</v>
      </c>
      <c r="G86" s="34"/>
    </row>
    <row r="87" spans="1:7" ht="12.75">
      <c r="A87" s="48" t="s">
        <v>111</v>
      </c>
      <c r="B87" s="1">
        <v>80</v>
      </c>
      <c r="C87" s="6">
        <v>1606868</v>
      </c>
      <c r="D87" s="6">
        <v>1606868</v>
      </c>
      <c r="G87" s="34"/>
    </row>
    <row r="88" spans="1:7" ht="12.75">
      <c r="A88" s="48" t="s">
        <v>112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113</v>
      </c>
      <c r="B89" s="1">
        <v>82</v>
      </c>
      <c r="C89" s="6">
        <v>55299779</v>
      </c>
      <c r="D89" s="6">
        <v>56555818</v>
      </c>
      <c r="G89" s="34"/>
    </row>
    <row r="90" spans="1:7" ht="12.75">
      <c r="A90" s="35" t="s">
        <v>114</v>
      </c>
      <c r="B90" s="1">
        <v>83</v>
      </c>
      <c r="C90" s="64">
        <f>SUM(C91:C99)</f>
        <v>520635782</v>
      </c>
      <c r="D90" s="64">
        <f>SUM(D91:D99)</f>
        <v>547995054</v>
      </c>
      <c r="G90" s="34"/>
    </row>
    <row r="91" spans="1:7" ht="12.75">
      <c r="A91" s="48" t="s">
        <v>115</v>
      </c>
      <c r="B91" s="1">
        <v>84</v>
      </c>
      <c r="C91" s="6">
        <v>0</v>
      </c>
      <c r="D91" s="6">
        <v>67597193</v>
      </c>
      <c r="G91" s="34"/>
    </row>
    <row r="92" spans="1:7" ht="12.75">
      <c r="A92" s="48" t="s">
        <v>116</v>
      </c>
      <c r="B92" s="1">
        <v>85</v>
      </c>
      <c r="C92" s="6">
        <v>0</v>
      </c>
      <c r="D92" s="6">
        <v>0</v>
      </c>
      <c r="G92" s="34"/>
    </row>
    <row r="93" spans="1:7" ht="12.75">
      <c r="A93" s="48" t="s">
        <v>117</v>
      </c>
      <c r="B93" s="1">
        <v>86</v>
      </c>
      <c r="C93" s="6">
        <v>520635782</v>
      </c>
      <c r="D93" s="6">
        <v>480397861</v>
      </c>
      <c r="G93" s="34"/>
    </row>
    <row r="94" spans="1:7" ht="12.75">
      <c r="A94" s="48" t="s">
        <v>118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119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120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121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122</v>
      </c>
      <c r="B98" s="1">
        <v>91</v>
      </c>
      <c r="C98" s="6">
        <v>0</v>
      </c>
      <c r="D98" s="6">
        <v>0</v>
      </c>
      <c r="G98" s="34"/>
    </row>
    <row r="99" spans="1:7" ht="12.75">
      <c r="A99" s="48" t="s">
        <v>123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124</v>
      </c>
      <c r="B100" s="1">
        <v>93</v>
      </c>
      <c r="C100" s="64">
        <f>SUM(C101:C112)</f>
        <v>120166620</v>
      </c>
      <c r="D100" s="64">
        <f>SUM(D101:D112)</f>
        <v>158398286</v>
      </c>
      <c r="G100" s="34"/>
    </row>
    <row r="101" spans="1:7" ht="12.75">
      <c r="A101" s="48" t="s">
        <v>115</v>
      </c>
      <c r="B101" s="1">
        <v>94</v>
      </c>
      <c r="C101" s="6">
        <v>20517736</v>
      </c>
      <c r="D101" s="6">
        <v>20395755</v>
      </c>
      <c r="G101" s="34"/>
    </row>
    <row r="102" spans="1:7" ht="12.75">
      <c r="A102" s="48" t="s">
        <v>116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117</v>
      </c>
      <c r="B103" s="1">
        <v>96</v>
      </c>
      <c r="C103" s="6">
        <v>57684079</v>
      </c>
      <c r="D103" s="6">
        <v>59001937</v>
      </c>
      <c r="G103" s="34"/>
    </row>
    <row r="104" spans="1:7" ht="12.75">
      <c r="A104" s="48" t="s">
        <v>118</v>
      </c>
      <c r="B104" s="1">
        <v>97</v>
      </c>
      <c r="C104" s="6">
        <v>3466010</v>
      </c>
      <c r="D104" s="6">
        <v>23247485</v>
      </c>
      <c r="G104" s="34"/>
    </row>
    <row r="105" spans="1:7" ht="12.75">
      <c r="A105" s="48" t="s">
        <v>119</v>
      </c>
      <c r="B105" s="1">
        <v>98</v>
      </c>
      <c r="C105" s="6">
        <v>20162023</v>
      </c>
      <c r="D105" s="6">
        <v>40861105</v>
      </c>
      <c r="G105" s="34"/>
    </row>
    <row r="106" spans="1:7" ht="12.75">
      <c r="A106" s="48" t="s">
        <v>120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121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125</v>
      </c>
      <c r="B108" s="1">
        <v>101</v>
      </c>
      <c r="C108" s="6">
        <v>10980490</v>
      </c>
      <c r="D108" s="6">
        <v>7160353</v>
      </c>
      <c r="G108" s="34"/>
    </row>
    <row r="109" spans="1:7" ht="12.75">
      <c r="A109" s="48" t="s">
        <v>126</v>
      </c>
      <c r="B109" s="1">
        <v>102</v>
      </c>
      <c r="C109" s="6">
        <v>3005835</v>
      </c>
      <c r="D109" s="6">
        <v>2768836</v>
      </c>
      <c r="G109" s="34"/>
    </row>
    <row r="110" spans="1:7" ht="12.75">
      <c r="A110" s="48" t="s">
        <v>127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128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129</v>
      </c>
      <c r="B112" s="1">
        <v>105</v>
      </c>
      <c r="C112" s="6">
        <v>4350447</v>
      </c>
      <c r="D112" s="6">
        <v>4962815</v>
      </c>
      <c r="G112" s="34"/>
    </row>
    <row r="113" spans="1:7" ht="12.75">
      <c r="A113" s="35" t="s">
        <v>130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131</v>
      </c>
      <c r="B114" s="1">
        <v>107</v>
      </c>
      <c r="C114" s="64">
        <f>C69+C86+C90+C100+C113</f>
        <v>1772257275</v>
      </c>
      <c r="D114" s="64">
        <f>D69+D86+D90+D100+D113</f>
        <v>1799180611</v>
      </c>
      <c r="G114" s="34"/>
    </row>
    <row r="115" spans="1:4" ht="12.75">
      <c r="A115" s="41" t="s">
        <v>132</v>
      </c>
      <c r="B115" s="2">
        <v>108</v>
      </c>
      <c r="C115" s="7">
        <v>0</v>
      </c>
      <c r="D115" s="7">
        <v>0</v>
      </c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3">
        <v>0</v>
      </c>
      <c r="D118" s="63">
        <v>0</v>
      </c>
    </row>
    <row r="119" spans="1:4" ht="12.75">
      <c r="A119" s="36" t="s">
        <v>137</v>
      </c>
      <c r="B119" s="4">
        <v>110</v>
      </c>
      <c r="C119" s="62">
        <v>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37">
      <selection activeCell="E47" sqref="E47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202</v>
      </c>
      <c r="B1" s="168"/>
      <c r="C1" s="168"/>
      <c r="D1" s="168"/>
      <c r="E1" s="168"/>
      <c r="F1" s="169"/>
    </row>
    <row r="2" spans="1:6" ht="12.75">
      <c r="A2" s="170" t="s">
        <v>279</v>
      </c>
      <c r="B2" s="66"/>
      <c r="C2" s="66"/>
      <c r="D2" s="66"/>
      <c r="E2" s="66"/>
      <c r="F2" s="171"/>
    </row>
    <row r="3" spans="1:6" ht="12.75">
      <c r="A3" s="172" t="s">
        <v>277</v>
      </c>
      <c r="B3" s="67"/>
      <c r="C3" s="67"/>
      <c r="D3" s="67"/>
      <c r="E3" s="67"/>
      <c r="F3" s="173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87">
        <f>SUM(C8:C9)</f>
        <v>13863028</v>
      </c>
      <c r="D7" s="187">
        <f>SUM(D8:D9)</f>
        <v>13863028</v>
      </c>
      <c r="E7" s="187">
        <f>SUM(E8:E9)</f>
        <v>10440857</v>
      </c>
      <c r="F7" s="187">
        <f>SUM(F8:F9)</f>
        <v>10440857</v>
      </c>
      <c r="I7" s="34"/>
      <c r="M7" s="34"/>
      <c r="N7" s="34"/>
    </row>
    <row r="8" spans="1:14" ht="12.75">
      <c r="A8" s="35" t="s">
        <v>139</v>
      </c>
      <c r="B8" s="1">
        <v>112</v>
      </c>
      <c r="C8" s="6">
        <v>13822659</v>
      </c>
      <c r="D8" s="6">
        <v>13822659</v>
      </c>
      <c r="E8" s="6">
        <v>9811089</v>
      </c>
      <c r="F8" s="6">
        <v>9811089</v>
      </c>
      <c r="I8" s="34"/>
      <c r="M8" s="34"/>
      <c r="N8" s="34"/>
    </row>
    <row r="9" spans="1:14" ht="12.75">
      <c r="A9" s="35" t="s">
        <v>140</v>
      </c>
      <c r="B9" s="1">
        <v>113</v>
      </c>
      <c r="C9" s="6">
        <v>40369</v>
      </c>
      <c r="D9" s="6">
        <v>40369</v>
      </c>
      <c r="E9" s="6">
        <v>629768</v>
      </c>
      <c r="F9" s="6">
        <v>629768</v>
      </c>
      <c r="I9" s="34"/>
      <c r="M9" s="34"/>
      <c r="N9" s="34"/>
    </row>
    <row r="10" spans="1:14" ht="12.75">
      <c r="A10" s="35" t="s">
        <v>141</v>
      </c>
      <c r="B10" s="1">
        <v>114</v>
      </c>
      <c r="C10" s="64">
        <f>C11+C12+C16+C20+C21+C22+C25+C26</f>
        <v>52515669</v>
      </c>
      <c r="D10" s="64">
        <f>D11+D12+D16+D20+D21+D22+D25+D26</f>
        <v>52515669</v>
      </c>
      <c r="E10" s="64">
        <f>E11+E12+E16+E20+E21+E22+E25+E26</f>
        <v>57287488</v>
      </c>
      <c r="F10" s="64">
        <f>F11+F12+F16+F20+F21+F22+F25+F26</f>
        <v>57287488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143</v>
      </c>
      <c r="B12" s="1">
        <v>116</v>
      </c>
      <c r="C12" s="64">
        <f>SUM(C13:C15)</f>
        <v>17037666</v>
      </c>
      <c r="D12" s="64">
        <f>SUM(D13:D15)</f>
        <v>17037666</v>
      </c>
      <c r="E12" s="64">
        <f>SUM(E13:E15)</f>
        <v>18408978</v>
      </c>
      <c r="F12" s="64">
        <f>SUM(F13:F15)</f>
        <v>18408978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">
        <v>6427889</v>
      </c>
      <c r="D13" s="6">
        <v>6427889</v>
      </c>
      <c r="E13" s="6">
        <v>6187269</v>
      </c>
      <c r="F13" s="6">
        <v>6187269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">
        <v>0</v>
      </c>
      <c r="D14" s="6">
        <v>0</v>
      </c>
      <c r="E14" s="6">
        <v>0</v>
      </c>
      <c r="F14" s="6">
        <v>0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">
        <v>10609777</v>
      </c>
      <c r="D15" s="6">
        <v>10609777</v>
      </c>
      <c r="E15" s="6">
        <v>12221709</v>
      </c>
      <c r="F15" s="6">
        <v>12221709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64">
        <f>SUM(C17:C19)</f>
        <v>14108686</v>
      </c>
      <c r="D16" s="64">
        <f>SUM(D17:D19)</f>
        <v>14108686</v>
      </c>
      <c r="E16" s="64">
        <f>SUM(E17:E19)</f>
        <v>16878885</v>
      </c>
      <c r="F16" s="64">
        <f>SUM(F17:F19)</f>
        <v>16878885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">
        <v>8490472</v>
      </c>
      <c r="D17" s="6">
        <v>8490472</v>
      </c>
      <c r="E17" s="6">
        <v>10356717</v>
      </c>
      <c r="F17" s="6">
        <v>10356717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">
        <v>3686473</v>
      </c>
      <c r="D18" s="6">
        <v>3686473</v>
      </c>
      <c r="E18" s="6">
        <v>4279479</v>
      </c>
      <c r="F18" s="6">
        <v>4279479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">
        <v>1931741</v>
      </c>
      <c r="D19" s="6">
        <v>1931741</v>
      </c>
      <c r="E19" s="6">
        <v>2242689</v>
      </c>
      <c r="F19" s="6">
        <v>2242689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">
        <v>12982028</v>
      </c>
      <c r="D20" s="6">
        <v>12982028</v>
      </c>
      <c r="E20" s="6">
        <v>12807063</v>
      </c>
      <c r="F20" s="6">
        <v>12807063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">
        <v>8387289</v>
      </c>
      <c r="D21" s="6">
        <v>8387289</v>
      </c>
      <c r="E21" s="6">
        <v>9192562</v>
      </c>
      <c r="F21" s="6">
        <v>9192562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64">
        <f>SUM(C23:C24)</f>
        <v>0</v>
      </c>
      <c r="D22" s="64">
        <f>SUM(D23:D24)</f>
        <v>0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">
        <v>0</v>
      </c>
      <c r="D25" s="6">
        <v>0</v>
      </c>
      <c r="E25" s="6">
        <v>0</v>
      </c>
      <c r="F25" s="6">
        <v>0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6">
        <v>0</v>
      </c>
      <c r="D26" s="6">
        <v>0</v>
      </c>
      <c r="E26" s="6">
        <v>0</v>
      </c>
      <c r="F26" s="6">
        <v>0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64">
        <f>SUM(C28:C32)</f>
        <v>3907937</v>
      </c>
      <c r="D27" s="64">
        <f>SUM(D28:D32)</f>
        <v>3907937</v>
      </c>
      <c r="E27" s="64">
        <f>SUM(E28:E32)</f>
        <v>7672158</v>
      </c>
      <c r="F27" s="64">
        <f>SUM(F28:F32)</f>
        <v>7672158</v>
      </c>
      <c r="I27" s="34"/>
      <c r="M27" s="34"/>
      <c r="N27" s="34"/>
    </row>
    <row r="28" spans="1:14" ht="24">
      <c r="A28" s="35" t="s">
        <v>159</v>
      </c>
      <c r="B28" s="1">
        <v>132</v>
      </c>
      <c r="C28" s="6">
        <v>0</v>
      </c>
      <c r="D28" s="6">
        <v>0</v>
      </c>
      <c r="E28" s="6">
        <v>627281</v>
      </c>
      <c r="F28" s="6">
        <v>627281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">
        <v>3907937</v>
      </c>
      <c r="D29" s="6">
        <v>3907937</v>
      </c>
      <c r="E29" s="6">
        <v>7044477</v>
      </c>
      <c r="F29" s="6">
        <v>7044477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">
        <v>0</v>
      </c>
      <c r="D32" s="6">
        <v>0</v>
      </c>
      <c r="E32" s="6">
        <v>400</v>
      </c>
      <c r="F32" s="6">
        <v>400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64">
        <f>SUM(C34:C37)</f>
        <v>4450095</v>
      </c>
      <c r="D33" s="64">
        <f>SUM(D34:D37)</f>
        <v>4450095</v>
      </c>
      <c r="E33" s="64">
        <f>SUM(E34:E37)</f>
        <v>7792820</v>
      </c>
      <c r="F33" s="64">
        <f>SUM(F34:F37)</f>
        <v>7792820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">
        <v>0</v>
      </c>
      <c r="D34" s="6">
        <v>0</v>
      </c>
      <c r="E34" s="6">
        <v>604081</v>
      </c>
      <c r="F34" s="6">
        <v>604081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">
        <v>4390366</v>
      </c>
      <c r="D35" s="6">
        <v>4390366</v>
      </c>
      <c r="E35" s="6">
        <v>7009279</v>
      </c>
      <c r="F35" s="6">
        <v>7009279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">
        <v>59729</v>
      </c>
      <c r="D37" s="6">
        <v>59729</v>
      </c>
      <c r="E37" s="6">
        <v>179460</v>
      </c>
      <c r="F37" s="6">
        <v>179460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64">
        <f>C7+C27+C38+C40</f>
        <v>17770965</v>
      </c>
      <c r="D42" s="64">
        <f>D7+D27+D38+D40</f>
        <v>17770965</v>
      </c>
      <c r="E42" s="64">
        <f>E7+E27+E38+E40</f>
        <v>18113015</v>
      </c>
      <c r="F42" s="64">
        <f>F7+F27+F38+F40</f>
        <v>18113015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64">
        <f>C10+C33+C39+C41</f>
        <v>56965764</v>
      </c>
      <c r="D43" s="64">
        <f>D10+D33+D39+D41</f>
        <v>56965764</v>
      </c>
      <c r="E43" s="64">
        <f>E10+E33+E39+E41</f>
        <v>65080308</v>
      </c>
      <c r="F43" s="64">
        <f>F10+F33+F39+F41</f>
        <v>65080308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64">
        <f>C42-C43</f>
        <v>-39194799</v>
      </c>
      <c r="D44" s="64">
        <f>D42-D43</f>
        <v>-39194799</v>
      </c>
      <c r="E44" s="64">
        <f>E42-E43</f>
        <v>-46967293</v>
      </c>
      <c r="F44" s="64">
        <f>F42-F43</f>
        <v>-46967293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64">
        <f>IF(C42&gt;C43,C42-C43,0)</f>
        <v>0</v>
      </c>
      <c r="D45" s="64">
        <f>IF(D42&gt;D43,D42-D43,0)</f>
        <v>0</v>
      </c>
      <c r="E45" s="64">
        <f>IF(E42&gt;E43,E42-E43,0)</f>
        <v>0</v>
      </c>
      <c r="F45" s="64">
        <f>IF(F42&gt;F43,F42-F43,0)</f>
        <v>0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64">
        <f>IF(C43&gt;C42,C43-C42,0)</f>
        <v>39194799</v>
      </c>
      <c r="D46" s="64">
        <f>IF(D43&gt;D42,D43-D42,0)</f>
        <v>39194799</v>
      </c>
      <c r="E46" s="64">
        <f>IF(E43&gt;E42,E43-E42,0)</f>
        <v>46967293</v>
      </c>
      <c r="F46" s="64">
        <f>IF(F43&gt;F42,F43-F42,0)</f>
        <v>46967293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">
        <v>-6994411</v>
      </c>
      <c r="D47" s="6">
        <v>-6994411</v>
      </c>
      <c r="E47" s="6">
        <v>-7043650</v>
      </c>
      <c r="F47" s="6">
        <v>-7043650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64">
        <f>C44-C47</f>
        <v>-32200388</v>
      </c>
      <c r="D48" s="64">
        <f>D44-D47</f>
        <v>-32200388</v>
      </c>
      <c r="E48" s="64">
        <f>E44-E47</f>
        <v>-39923643</v>
      </c>
      <c r="F48" s="64">
        <f>F44-F47</f>
        <v>-39923643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64">
        <f>IF(C48&gt;0,C48,0)</f>
        <v>0</v>
      </c>
      <c r="D49" s="64">
        <f>IF(D48&gt;0,D48,0)</f>
        <v>0</v>
      </c>
      <c r="E49" s="64">
        <f>IF(E48&gt;0,E48,0)</f>
        <v>0</v>
      </c>
      <c r="F49" s="64">
        <f>IF(F48&gt;0,F48,0)</f>
        <v>0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86">
        <f>IF(C48&lt;0,-C48,0)</f>
        <v>32200388</v>
      </c>
      <c r="D50" s="186">
        <f>IF(D48&lt;0,-D48,0)</f>
        <v>32200388</v>
      </c>
      <c r="E50" s="186">
        <f>IF(E48&lt;0,-E48,0)</f>
        <v>39923643</v>
      </c>
      <c r="F50" s="186">
        <f>IF(F48&lt;0,-F48,0)</f>
        <v>39923643</v>
      </c>
      <c r="I50" s="34"/>
      <c r="M50" s="34"/>
      <c r="N50" s="34"/>
    </row>
    <row r="51" spans="1:14" ht="12.75">
      <c r="A51" s="42" t="s">
        <v>181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182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186</v>
      </c>
      <c r="B56" s="8">
        <v>157</v>
      </c>
      <c r="C56" s="5">
        <v>0</v>
      </c>
      <c r="D56" s="5">
        <v>0</v>
      </c>
      <c r="E56" s="5">
        <v>0</v>
      </c>
      <c r="F56" s="5">
        <v>0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64">
        <f>SUM(C58:C64)</f>
        <v>0</v>
      </c>
      <c r="D57" s="64">
        <f>SUM(D58:D64)</f>
        <v>0</v>
      </c>
      <c r="E57" s="64">
        <f>SUM(E58:E64)</f>
        <v>0</v>
      </c>
      <c r="F57" s="64">
        <f>SUM(F58:F64)</f>
        <v>0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">
        <v>0</v>
      </c>
      <c r="D58" s="6">
        <v>0</v>
      </c>
      <c r="E58" s="6">
        <v>0</v>
      </c>
      <c r="F58" s="6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">
        <v>0</v>
      </c>
      <c r="D60" s="6">
        <v>0</v>
      </c>
      <c r="E60" s="6">
        <v>0</v>
      </c>
      <c r="F60" s="6">
        <v>0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">
        <v>0</v>
      </c>
      <c r="D61" s="6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">
        <v>0</v>
      </c>
      <c r="D62" s="6">
        <v>0</v>
      </c>
      <c r="E62" s="6">
        <v>0</v>
      </c>
      <c r="F62" s="6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">
        <v>0</v>
      </c>
      <c r="D65" s="6">
        <v>0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64">
        <f>C57-C65</f>
        <v>0</v>
      </c>
      <c r="D66" s="64">
        <f>D57-D65</f>
        <v>0</v>
      </c>
      <c r="E66" s="64">
        <f>E57-E65</f>
        <v>0</v>
      </c>
      <c r="F66" s="64">
        <f>F57-F65</f>
        <v>0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86">
        <f>C56+C66</f>
        <v>0</v>
      </c>
      <c r="D67" s="186">
        <f>D56+D66</f>
        <v>0</v>
      </c>
      <c r="E67" s="186">
        <f>E56+E66</f>
        <v>0</v>
      </c>
      <c r="F67" s="186">
        <f>F56+F66</f>
        <v>0</v>
      </c>
      <c r="I67" s="34"/>
      <c r="M67" s="34"/>
      <c r="N67" s="34"/>
    </row>
    <row r="68" spans="1:6" ht="22.5" customHeight="1">
      <c r="A68" s="68" t="s">
        <v>198</v>
      </c>
      <c r="B68" s="69"/>
      <c r="C68" s="69"/>
      <c r="D68" s="69"/>
      <c r="E68" s="69"/>
      <c r="F68" s="176"/>
    </row>
    <row r="69" spans="1:6" ht="12.75">
      <c r="A69" s="70" t="s">
        <v>199</v>
      </c>
      <c r="B69" s="71"/>
      <c r="C69" s="71"/>
      <c r="D69" s="71"/>
      <c r="E69" s="71"/>
      <c r="F69" s="177"/>
    </row>
    <row r="70" spans="1:6" ht="12.75">
      <c r="A70" s="35" t="s">
        <v>183</v>
      </c>
      <c r="B70" s="1">
        <v>169</v>
      </c>
      <c r="C70" s="6">
        <v>0</v>
      </c>
      <c r="D70" s="6">
        <v>0</v>
      </c>
      <c r="E70" s="6">
        <v>0</v>
      </c>
      <c r="F70" s="6">
        <v>0</v>
      </c>
    </row>
    <row r="71" spans="1:6" ht="12.75">
      <c r="A71" s="49" t="s">
        <v>184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22">
      <selection activeCell="G16" sqref="G16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9.5742187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273</v>
      </c>
      <c r="B1" s="163"/>
      <c r="C1" s="163"/>
      <c r="D1" s="164"/>
    </row>
    <row r="2" spans="1:4" ht="12.75">
      <c r="A2" s="165" t="s">
        <v>279</v>
      </c>
      <c r="B2" s="72"/>
      <c r="C2" s="72"/>
      <c r="D2" s="166"/>
    </row>
    <row r="3" spans="1:4" ht="12.75">
      <c r="A3" s="76" t="s">
        <v>277</v>
      </c>
      <c r="B3" s="77"/>
      <c r="C3" s="77"/>
      <c r="D3" s="78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203</v>
      </c>
      <c r="B6" s="74"/>
      <c r="C6" s="74"/>
      <c r="D6" s="75"/>
    </row>
    <row r="7" spans="1:7" ht="12.75">
      <c r="A7" s="48" t="s">
        <v>204</v>
      </c>
      <c r="B7" s="1">
        <v>1</v>
      </c>
      <c r="C7" s="185">
        <v>-39194799</v>
      </c>
      <c r="D7" s="6">
        <v>-46967293</v>
      </c>
      <c r="F7" s="34"/>
      <c r="G7" s="34"/>
    </row>
    <row r="8" spans="1:7" ht="12.75">
      <c r="A8" s="48" t="s">
        <v>205</v>
      </c>
      <c r="B8" s="1">
        <v>2</v>
      </c>
      <c r="C8" s="185">
        <v>12982028</v>
      </c>
      <c r="D8" s="6">
        <v>12807063</v>
      </c>
      <c r="F8" s="34"/>
      <c r="G8" s="34"/>
    </row>
    <row r="9" spans="1:7" ht="12.75">
      <c r="A9" s="48" t="s">
        <v>276</v>
      </c>
      <c r="B9" s="1">
        <v>3</v>
      </c>
      <c r="C9" s="185">
        <v>7930451</v>
      </c>
      <c r="D9" s="6">
        <v>38169847</v>
      </c>
      <c r="G9" s="34"/>
    </row>
    <row r="10" spans="1:7" ht="12.75">
      <c r="A10" s="48" t="s">
        <v>206</v>
      </c>
      <c r="B10" s="1">
        <v>4</v>
      </c>
      <c r="C10" s="185">
        <v>0</v>
      </c>
      <c r="D10" s="6">
        <v>60108</v>
      </c>
      <c r="G10" s="34"/>
    </row>
    <row r="11" spans="1:7" ht="12.75">
      <c r="A11" s="48" t="s">
        <v>207</v>
      </c>
      <c r="B11" s="1">
        <v>5</v>
      </c>
      <c r="C11" s="185">
        <v>0</v>
      </c>
      <c r="D11" s="6">
        <v>0</v>
      </c>
      <c r="G11" s="34"/>
    </row>
    <row r="12" spans="1:7" ht="12.75">
      <c r="A12" s="48" t="s">
        <v>208</v>
      </c>
      <c r="B12" s="1">
        <v>6</v>
      </c>
      <c r="C12" s="185">
        <v>0</v>
      </c>
      <c r="D12" s="6">
        <v>0</v>
      </c>
      <c r="G12" s="34"/>
    </row>
    <row r="13" spans="1:7" ht="12.75">
      <c r="A13" s="35" t="s">
        <v>209</v>
      </c>
      <c r="B13" s="1">
        <v>7</v>
      </c>
      <c r="C13" s="188">
        <f>SUM(C7:C12)</f>
        <v>-18282320</v>
      </c>
      <c r="D13" s="64">
        <f>SUM(D7:D12)</f>
        <v>4069725</v>
      </c>
      <c r="G13" s="34"/>
    </row>
    <row r="14" spans="1:7" ht="12.75">
      <c r="A14" s="48" t="s">
        <v>210</v>
      </c>
      <c r="B14" s="1">
        <v>8</v>
      </c>
      <c r="C14" s="185">
        <v>0</v>
      </c>
      <c r="D14" s="6">
        <v>0</v>
      </c>
      <c r="G14" s="34"/>
    </row>
    <row r="15" spans="1:7" ht="12.75">
      <c r="A15" s="48" t="s">
        <v>211</v>
      </c>
      <c r="B15" s="1">
        <v>9</v>
      </c>
      <c r="C15" s="185">
        <v>2366992</v>
      </c>
      <c r="D15" s="6">
        <v>0</v>
      </c>
      <c r="G15" s="34"/>
    </row>
    <row r="16" spans="1:7" ht="12.75">
      <c r="A16" s="48" t="s">
        <v>212</v>
      </c>
      <c r="B16" s="1">
        <v>10</v>
      </c>
      <c r="C16" s="185">
        <v>481250</v>
      </c>
      <c r="D16" s="6">
        <v>401481</v>
      </c>
      <c r="G16" s="34"/>
    </row>
    <row r="17" spans="1:7" ht="12.75">
      <c r="A17" s="48" t="s">
        <v>213</v>
      </c>
      <c r="B17" s="1">
        <v>11</v>
      </c>
      <c r="C17" s="185">
        <v>210821</v>
      </c>
      <c r="D17" s="6">
        <v>0</v>
      </c>
      <c r="G17" s="34"/>
    </row>
    <row r="18" spans="1:7" ht="12.75">
      <c r="A18" s="35" t="s">
        <v>214</v>
      </c>
      <c r="B18" s="1">
        <v>12</v>
      </c>
      <c r="C18" s="188">
        <f>SUM(C14:C17)</f>
        <v>3059063</v>
      </c>
      <c r="D18" s="64">
        <f>SUM(D14:D17)</f>
        <v>401481</v>
      </c>
      <c r="G18" s="34"/>
    </row>
    <row r="19" spans="1:7" ht="12.75">
      <c r="A19" s="35" t="s">
        <v>215</v>
      </c>
      <c r="B19" s="1">
        <v>13</v>
      </c>
      <c r="C19" s="188">
        <f>IF(C13&gt;C18,C13-C18,0)</f>
        <v>0</v>
      </c>
      <c r="D19" s="64">
        <f>IF(D13&gt;D18,D13-D18,0)</f>
        <v>3668244</v>
      </c>
      <c r="G19" s="34"/>
    </row>
    <row r="20" spans="1:7" ht="12.75">
      <c r="A20" s="35" t="s">
        <v>216</v>
      </c>
      <c r="B20" s="1">
        <v>14</v>
      </c>
      <c r="C20" s="188">
        <f>IF(C18&gt;C13,C18-C13,0)</f>
        <v>21341383</v>
      </c>
      <c r="D20" s="64">
        <f>IF(D18&gt;D13,D18-D13,0)</f>
        <v>0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185">
        <v>730</v>
      </c>
      <c r="D22" s="6">
        <v>0</v>
      </c>
      <c r="G22" s="34"/>
    </row>
    <row r="23" spans="1:7" ht="12.75" customHeight="1">
      <c r="A23" s="48" t="s">
        <v>219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220</v>
      </c>
      <c r="B24" s="1">
        <v>17</v>
      </c>
      <c r="C24" s="185">
        <v>0</v>
      </c>
      <c r="D24" s="6">
        <v>0</v>
      </c>
      <c r="G24" s="34"/>
    </row>
    <row r="25" spans="1:7" ht="12.75" customHeight="1">
      <c r="A25" s="48" t="s">
        <v>221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222</v>
      </c>
      <c r="B26" s="1">
        <v>19</v>
      </c>
      <c r="C26" s="185">
        <v>0</v>
      </c>
      <c r="D26" s="6">
        <v>0</v>
      </c>
      <c r="G26" s="34"/>
    </row>
    <row r="27" spans="1:7" ht="12.75" customHeight="1">
      <c r="A27" s="35" t="s">
        <v>223</v>
      </c>
      <c r="B27" s="1">
        <v>20</v>
      </c>
      <c r="C27" s="188">
        <f>SUM(C22:C26)</f>
        <v>730</v>
      </c>
      <c r="D27" s="64">
        <f>SUM(D22:D26)</f>
        <v>0</v>
      </c>
      <c r="G27" s="34"/>
    </row>
    <row r="28" spans="1:7" ht="12.75" customHeight="1">
      <c r="A28" s="48" t="s">
        <v>224</v>
      </c>
      <c r="B28" s="1">
        <v>21</v>
      </c>
      <c r="C28" s="185">
        <v>9293222</v>
      </c>
      <c r="D28" s="6">
        <v>23642563</v>
      </c>
      <c r="G28" s="34"/>
    </row>
    <row r="29" spans="1:7" ht="12.75" customHeight="1">
      <c r="A29" s="48" t="s">
        <v>225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226</v>
      </c>
      <c r="B30" s="1">
        <v>23</v>
      </c>
      <c r="C30" s="185">
        <v>4957</v>
      </c>
      <c r="D30" s="6">
        <v>66083392</v>
      </c>
      <c r="G30" s="34"/>
    </row>
    <row r="31" spans="1:7" ht="12.75" customHeight="1">
      <c r="A31" s="35" t="s">
        <v>227</v>
      </c>
      <c r="B31" s="1">
        <v>24</v>
      </c>
      <c r="C31" s="188">
        <f>SUM(C28:C30)</f>
        <v>9298179</v>
      </c>
      <c r="D31" s="64">
        <f>SUM(D28:D30)</f>
        <v>89725955</v>
      </c>
      <c r="G31" s="34"/>
    </row>
    <row r="32" spans="1:7" ht="12.75" customHeight="1">
      <c r="A32" s="35" t="s">
        <v>228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229</v>
      </c>
      <c r="B33" s="1">
        <v>26</v>
      </c>
      <c r="C33" s="188">
        <f>IF(C31&gt;C27,C31-C27,0)</f>
        <v>9297449</v>
      </c>
      <c r="D33" s="64">
        <f>IF(D31&gt;D27,D31-D27,0)</f>
        <v>89725955</v>
      </c>
      <c r="G33" s="34"/>
    </row>
    <row r="34" spans="1:7" ht="12.75" customHeight="1">
      <c r="A34" s="73" t="s">
        <v>230</v>
      </c>
      <c r="B34" s="74"/>
      <c r="C34" s="74"/>
      <c r="D34" s="75"/>
      <c r="G34" s="34"/>
    </row>
    <row r="35" spans="1:7" ht="12.75" customHeight="1">
      <c r="A35" s="48" t="s">
        <v>231</v>
      </c>
      <c r="B35" s="1">
        <v>27</v>
      </c>
      <c r="C35" s="185">
        <v>0</v>
      </c>
      <c r="D35" s="6">
        <v>0</v>
      </c>
      <c r="G35" s="34"/>
    </row>
    <row r="36" spans="1:7" ht="12.75" customHeight="1">
      <c r="A36" s="48" t="s">
        <v>232</v>
      </c>
      <c r="B36" s="1">
        <v>28</v>
      </c>
      <c r="C36" s="185">
        <v>5256195</v>
      </c>
      <c r="D36" s="6">
        <v>28677130</v>
      </c>
      <c r="G36" s="34"/>
    </row>
    <row r="37" spans="1:7" ht="12.75" customHeight="1">
      <c r="A37" s="48" t="s">
        <v>233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234</v>
      </c>
      <c r="B38" s="1">
        <v>30</v>
      </c>
      <c r="C38" s="188">
        <f>SUM(C35:C37)</f>
        <v>5256195</v>
      </c>
      <c r="D38" s="64">
        <f>SUM(D35:D37)</f>
        <v>28677130</v>
      </c>
      <c r="G38" s="34"/>
    </row>
    <row r="39" spans="1:7" ht="12.75">
      <c r="A39" s="48" t="s">
        <v>235</v>
      </c>
      <c r="B39" s="1">
        <v>31</v>
      </c>
      <c r="C39" s="185">
        <v>8692548</v>
      </c>
      <c r="D39" s="6">
        <v>0</v>
      </c>
      <c r="G39" s="34"/>
    </row>
    <row r="40" spans="1:7" ht="12.75">
      <c r="A40" s="48" t="s">
        <v>236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237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238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239</v>
      </c>
      <c r="B43" s="1">
        <v>35</v>
      </c>
      <c r="C43" s="185">
        <v>0</v>
      </c>
      <c r="D43" s="6">
        <v>0</v>
      </c>
      <c r="G43" s="34"/>
    </row>
    <row r="44" spans="1:7" ht="12.75">
      <c r="A44" s="35" t="s">
        <v>240</v>
      </c>
      <c r="B44" s="1">
        <v>36</v>
      </c>
      <c r="C44" s="188">
        <f>SUM(C39:C43)</f>
        <v>8692548</v>
      </c>
      <c r="D44" s="64">
        <f>SUM(D39:D43)</f>
        <v>0</v>
      </c>
      <c r="G44" s="34"/>
    </row>
    <row r="45" spans="1:7" ht="12.75">
      <c r="A45" s="35" t="s">
        <v>241</v>
      </c>
      <c r="B45" s="1">
        <v>37</v>
      </c>
      <c r="C45" s="188">
        <f>IF(C38&gt;C44,C38-C44,0)</f>
        <v>0</v>
      </c>
      <c r="D45" s="64">
        <f>IF(D38&gt;D44,D38-D44,0)</f>
        <v>28677130</v>
      </c>
      <c r="G45" s="34"/>
    </row>
    <row r="46" spans="1:7" ht="12.75">
      <c r="A46" s="35" t="s">
        <v>242</v>
      </c>
      <c r="B46" s="1">
        <v>38</v>
      </c>
      <c r="C46" s="188">
        <f>IF(C44&gt;C38,C44-C38,0)</f>
        <v>3436353</v>
      </c>
      <c r="D46" s="64">
        <f>IF(D44&gt;D38,D44-D38,0)</f>
        <v>0</v>
      </c>
      <c r="G46" s="34"/>
    </row>
    <row r="47" spans="1:7" ht="12.75">
      <c r="A47" s="48" t="s">
        <v>243</v>
      </c>
      <c r="B47" s="1">
        <v>39</v>
      </c>
      <c r="C47" s="188">
        <f>IF(C19-C20+C32-C33+C45-C46&gt;0,C19-C20+C32-C33+C45-C46,0)</f>
        <v>0</v>
      </c>
      <c r="D47" s="64">
        <f>IF(D19-D20+D32-D33+D45-D46&gt;0,D19-D20+D32-D33+D45-D46,0)</f>
        <v>0</v>
      </c>
      <c r="G47" s="34"/>
    </row>
    <row r="48" spans="1:7" ht="12.75">
      <c r="A48" s="48" t="s">
        <v>244</v>
      </c>
      <c r="B48" s="1">
        <v>40</v>
      </c>
      <c r="C48" s="188">
        <f>IF(C20-C19+C33-C32+C46-C45&gt;0,C20-C19+C33-C32+C46-C45,0)</f>
        <v>34075185</v>
      </c>
      <c r="D48" s="64">
        <f>IF(D20-D19+D33-D32+D46-D45&gt;0,D20-D19+D33-D32+D46-D45,0)</f>
        <v>57380581</v>
      </c>
      <c r="G48" s="34"/>
    </row>
    <row r="49" spans="1:7" ht="12.75">
      <c r="A49" s="48" t="s">
        <v>245</v>
      </c>
      <c r="B49" s="1">
        <v>41</v>
      </c>
      <c r="C49" s="185">
        <v>113421141</v>
      </c>
      <c r="D49" s="6">
        <v>92464080</v>
      </c>
      <c r="G49" s="34"/>
    </row>
    <row r="50" spans="1:7" ht="12.75">
      <c r="A50" s="48" t="s">
        <v>246</v>
      </c>
      <c r="B50" s="1">
        <v>42</v>
      </c>
      <c r="C50" s="185">
        <v>0</v>
      </c>
      <c r="D50" s="6">
        <v>0</v>
      </c>
      <c r="G50" s="34"/>
    </row>
    <row r="51" spans="1:7" ht="12.75">
      <c r="A51" s="48" t="s">
        <v>247</v>
      </c>
      <c r="B51" s="1">
        <v>43</v>
      </c>
      <c r="C51" s="185">
        <v>34075185</v>
      </c>
      <c r="D51" s="6">
        <v>57380581</v>
      </c>
      <c r="G51" s="34"/>
    </row>
    <row r="52" spans="1:7" ht="12.75">
      <c r="A52" s="36" t="s">
        <v>248</v>
      </c>
      <c r="B52" s="4">
        <v>44</v>
      </c>
      <c r="C52" s="189">
        <f>C49+C50-C51</f>
        <v>79345956</v>
      </c>
      <c r="D52" s="186">
        <f>D49+D50-D51</f>
        <v>35083499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J34" sqref="J34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5" t="s">
        <v>271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6"/>
    </row>
    <row r="2" spans="1:12" ht="15.75">
      <c r="A2" s="79"/>
      <c r="B2" s="80"/>
      <c r="C2" s="272" t="s">
        <v>249</v>
      </c>
      <c r="D2" s="272"/>
      <c r="E2" s="81">
        <v>42736</v>
      </c>
      <c r="F2" s="82" t="s">
        <v>33</v>
      </c>
      <c r="G2" s="273">
        <v>42825</v>
      </c>
      <c r="H2" s="274"/>
      <c r="I2" s="80"/>
      <c r="J2" s="80"/>
      <c r="K2" s="80"/>
      <c r="L2" s="28"/>
    </row>
    <row r="3" spans="1:11" ht="22.5">
      <c r="A3" s="275" t="s">
        <v>34</v>
      </c>
      <c r="B3" s="275"/>
      <c r="C3" s="275"/>
      <c r="D3" s="275"/>
      <c r="E3" s="275"/>
      <c r="F3" s="275"/>
      <c r="G3" s="275"/>
      <c r="H3" s="275"/>
      <c r="I3" s="29" t="s">
        <v>35</v>
      </c>
      <c r="J3" s="30" t="s">
        <v>250</v>
      </c>
      <c r="K3" s="30" t="s">
        <v>251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32">
        <v>2</v>
      </c>
      <c r="J4" s="31" t="s">
        <v>4</v>
      </c>
      <c r="K4" s="31" t="s">
        <v>5</v>
      </c>
    </row>
    <row r="5" spans="1:16" ht="12.75">
      <c r="A5" s="270" t="s">
        <v>252</v>
      </c>
      <c r="B5" s="271"/>
      <c r="C5" s="271"/>
      <c r="D5" s="271"/>
      <c r="E5" s="271"/>
      <c r="F5" s="271"/>
      <c r="G5" s="271"/>
      <c r="H5" s="271"/>
      <c r="I5" s="11">
        <v>1</v>
      </c>
      <c r="J5" s="190">
        <v>43650000</v>
      </c>
      <c r="K5" s="190">
        <v>65475000</v>
      </c>
      <c r="N5" s="33"/>
      <c r="P5" s="33"/>
    </row>
    <row r="6" spans="1:16" ht="12.75">
      <c r="A6" s="270" t="s">
        <v>253</v>
      </c>
      <c r="B6" s="271"/>
      <c r="C6" s="271"/>
      <c r="D6" s="271"/>
      <c r="E6" s="271"/>
      <c r="F6" s="271"/>
      <c r="G6" s="271"/>
      <c r="H6" s="271"/>
      <c r="I6" s="11">
        <v>2</v>
      </c>
      <c r="J6" s="191">
        <v>0</v>
      </c>
      <c r="K6" s="191">
        <v>0</v>
      </c>
      <c r="N6" s="33"/>
      <c r="P6" s="33"/>
    </row>
    <row r="7" spans="1:16" ht="12.75">
      <c r="A7" s="270" t="s">
        <v>254</v>
      </c>
      <c r="B7" s="271"/>
      <c r="C7" s="271"/>
      <c r="D7" s="271"/>
      <c r="E7" s="271"/>
      <c r="F7" s="271"/>
      <c r="G7" s="271"/>
      <c r="H7" s="271"/>
      <c r="I7" s="11">
        <v>3</v>
      </c>
      <c r="J7" s="191">
        <v>1121735053</v>
      </c>
      <c r="K7" s="191">
        <v>1099910053</v>
      </c>
      <c r="N7" s="33"/>
      <c r="P7" s="33"/>
    </row>
    <row r="8" spans="1:16" ht="12.75">
      <c r="A8" s="270" t="s">
        <v>255</v>
      </c>
      <c r="B8" s="271"/>
      <c r="C8" s="271"/>
      <c r="D8" s="271"/>
      <c r="E8" s="271"/>
      <c r="F8" s="271"/>
      <c r="G8" s="271"/>
      <c r="H8" s="271"/>
      <c r="I8" s="11">
        <v>4</v>
      </c>
      <c r="J8" s="191">
        <v>20983842</v>
      </c>
      <c r="K8" s="191">
        <v>-90951581</v>
      </c>
      <c r="N8" s="33"/>
      <c r="P8" s="33"/>
    </row>
    <row r="9" spans="1:16" ht="12.75">
      <c r="A9" s="270" t="s">
        <v>256</v>
      </c>
      <c r="B9" s="271"/>
      <c r="C9" s="271"/>
      <c r="D9" s="271"/>
      <c r="E9" s="271"/>
      <c r="F9" s="271"/>
      <c r="G9" s="271"/>
      <c r="H9" s="271"/>
      <c r="I9" s="11">
        <v>5</v>
      </c>
      <c r="J9" s="191">
        <v>-111935425</v>
      </c>
      <c r="K9" s="191">
        <v>-39923643</v>
      </c>
      <c r="N9" s="33"/>
      <c r="P9" s="33"/>
    </row>
    <row r="10" spans="1:16" ht="12.75">
      <c r="A10" s="270" t="s">
        <v>257</v>
      </c>
      <c r="B10" s="271"/>
      <c r="C10" s="271"/>
      <c r="D10" s="271"/>
      <c r="E10" s="271"/>
      <c r="F10" s="271"/>
      <c r="G10" s="271"/>
      <c r="H10" s="271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70" t="s">
        <v>258</v>
      </c>
      <c r="B11" s="271"/>
      <c r="C11" s="271"/>
      <c r="D11" s="271"/>
      <c r="E11" s="271"/>
      <c r="F11" s="271"/>
      <c r="G11" s="271"/>
      <c r="H11" s="271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70" t="s">
        <v>259</v>
      </c>
      <c r="B12" s="271"/>
      <c r="C12" s="271"/>
      <c r="D12" s="271"/>
      <c r="E12" s="271"/>
      <c r="F12" s="271"/>
      <c r="G12" s="271"/>
      <c r="H12" s="271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70" t="s">
        <v>260</v>
      </c>
      <c r="B13" s="271"/>
      <c r="C13" s="271"/>
      <c r="D13" s="271"/>
      <c r="E13" s="271"/>
      <c r="F13" s="271"/>
      <c r="G13" s="271"/>
      <c r="H13" s="271"/>
      <c r="I13" s="11">
        <v>9</v>
      </c>
      <c r="J13" s="191">
        <v>114756</v>
      </c>
      <c r="K13" s="191">
        <v>114756</v>
      </c>
      <c r="N13" s="33"/>
      <c r="P13" s="33"/>
    </row>
    <row r="14" spans="1:16" ht="12.75">
      <c r="A14" s="281" t="s">
        <v>261</v>
      </c>
      <c r="B14" s="282"/>
      <c r="C14" s="282"/>
      <c r="D14" s="282"/>
      <c r="E14" s="282"/>
      <c r="F14" s="282"/>
      <c r="G14" s="282"/>
      <c r="H14" s="282"/>
      <c r="I14" s="11">
        <v>10</v>
      </c>
      <c r="J14" s="192">
        <f>SUM(J5:J13)</f>
        <v>1074548226</v>
      </c>
      <c r="K14" s="192">
        <f>SUM(K5:K13)</f>
        <v>1034624585</v>
      </c>
      <c r="L14" s="33"/>
      <c r="N14" s="33"/>
      <c r="P14" s="33"/>
    </row>
    <row r="15" spans="1:16" ht="12.75">
      <c r="A15" s="270" t="s">
        <v>270</v>
      </c>
      <c r="B15" s="271"/>
      <c r="C15" s="271"/>
      <c r="D15" s="271"/>
      <c r="E15" s="271"/>
      <c r="F15" s="271"/>
      <c r="G15" s="271"/>
      <c r="H15" s="271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70" t="s">
        <v>269</v>
      </c>
      <c r="B16" s="271"/>
      <c r="C16" s="271"/>
      <c r="D16" s="271"/>
      <c r="E16" s="271"/>
      <c r="F16" s="271"/>
      <c r="G16" s="271"/>
      <c r="H16" s="271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70" t="s">
        <v>268</v>
      </c>
      <c r="B17" s="271"/>
      <c r="C17" s="271"/>
      <c r="D17" s="271"/>
      <c r="E17" s="271"/>
      <c r="F17" s="271"/>
      <c r="G17" s="271"/>
      <c r="H17" s="271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70" t="s">
        <v>267</v>
      </c>
      <c r="B18" s="271"/>
      <c r="C18" s="271"/>
      <c r="D18" s="271"/>
      <c r="E18" s="271"/>
      <c r="F18" s="271"/>
      <c r="G18" s="271"/>
      <c r="H18" s="271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70" t="s">
        <v>266</v>
      </c>
      <c r="B19" s="271"/>
      <c r="C19" s="271"/>
      <c r="D19" s="271"/>
      <c r="E19" s="271"/>
      <c r="F19" s="271"/>
      <c r="G19" s="271"/>
      <c r="H19" s="271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70" t="s">
        <v>265</v>
      </c>
      <c r="B20" s="271"/>
      <c r="C20" s="271"/>
      <c r="D20" s="271"/>
      <c r="E20" s="271"/>
      <c r="F20" s="271"/>
      <c r="G20" s="271"/>
      <c r="H20" s="271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81" t="s">
        <v>264</v>
      </c>
      <c r="B21" s="282"/>
      <c r="C21" s="282"/>
      <c r="D21" s="282"/>
      <c r="E21" s="282"/>
      <c r="F21" s="282"/>
      <c r="G21" s="282"/>
      <c r="H21" s="282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  <c r="N22" s="33"/>
    </row>
    <row r="23" spans="1:11" ht="12.75">
      <c r="A23" s="277" t="s">
        <v>263</v>
      </c>
      <c r="B23" s="278"/>
      <c r="C23" s="278"/>
      <c r="D23" s="278"/>
      <c r="E23" s="278"/>
      <c r="F23" s="278"/>
      <c r="G23" s="278"/>
      <c r="H23" s="278"/>
      <c r="I23" s="12">
        <v>18</v>
      </c>
      <c r="J23" s="190">
        <v>0</v>
      </c>
      <c r="K23" s="190">
        <v>0</v>
      </c>
    </row>
    <row r="24" spans="1:11" ht="17.25" customHeight="1">
      <c r="A24" s="279" t="s">
        <v>262</v>
      </c>
      <c r="B24" s="280"/>
      <c r="C24" s="280"/>
      <c r="D24" s="280"/>
      <c r="E24" s="280"/>
      <c r="F24" s="280"/>
      <c r="G24" s="280"/>
      <c r="H24" s="280"/>
      <c r="I24" s="13">
        <v>19</v>
      </c>
      <c r="J24" s="193">
        <v>0</v>
      </c>
      <c r="K24" s="193">
        <v>0</v>
      </c>
    </row>
    <row r="25" spans="1:11" ht="30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2017-04-27T17:20:59Z</cp:lastPrinted>
  <dcterms:created xsi:type="dcterms:W3CDTF">2008-10-17T11:51:54Z</dcterms:created>
  <dcterms:modified xsi:type="dcterms:W3CDTF">2017-04-28T09:20:56Z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