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28830" windowHeight="615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<sst xmlns="http://schemas.openxmlformats.org/spreadsheetml/2006/main" count="408" uniqueCount="357">
  <si>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</si>
  <si>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</si>
  <si>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</si>
  <si>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</si>
  <si>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</si>
  <si>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</si>
  <si>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</si>
  <si>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</si>
  <si>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</si>
  <si>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</si>
  <si>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</si>
  <si>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</si>
  <si>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</si>
  <si>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</si>
  <si>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</si>
  <si>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</si>
  <si>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</si>
  <si>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</si>
  <si>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</si>
  <si>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</si>
  <si>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</si>
  <si>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</si>
  <si>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</si>
  <si>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</si>
  <si>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</si>
  <si>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</si>
  <si>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</si>
  <si>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</si>
  <si>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</si>
  <si>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</si>
  <si>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</si>
  <si>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</si>
  <si>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</si>
  <si>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</si>
  <si>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</si>
  <si>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</si>
  <si>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</si>
  <si>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</si>
  <si>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</si>
  <si>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</si>
  <si>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</si>
  <si>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</si>
  <si>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</si>
  <si>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</si>
  <si>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</si>
  <si>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</si>
  <si>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</si>
  <si>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</si>
  <si>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</si>
  <si>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</si>
  <si>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</si>
  <si>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</si>
  <si>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</si>
  <si>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</si>
  <si>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</si>
  <si>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</si>
  <si>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</si>
  <si>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</si>
  <si>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</si>
  <si>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</si>
  <si>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</si>
  <si>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</si>
  <si>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</si>
  <si>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</si>
  <si>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</si>
  <si>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</si>
  <si>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</si>
  <si>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</si>
  <si>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</si>
  <si>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</si>
  <si>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</si>
  <si>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</si>
  <si>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</si>
  <si>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</si>
  <si>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</si>
  <si>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</si>
  <si>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</si>
  <si>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</si>
  <si>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</si>
  <si>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</si>
  <si>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</si>
  <si>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</si>
  <si>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</si>
  <si>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</si>
  <si>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</si>
  <si>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</si>
  <si>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</si>
  <si>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</si>
  <si>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</si>
  <si>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</si>
  <si>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</si>
  <si>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</si>
  <si>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</si>
  <si>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</si>
  <si>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</si>
  <si>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</si>
  <si>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</si>
  <si>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</si>
  <si>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</si>
  <si>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</si>
  <si>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</si>
  <si>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</si>
  <si>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</si>
  <si>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</si>
  <si>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</si>
  <si>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</si>
  <si>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</si>
  <si>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</si>
  <si>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</si>
  <si>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</si>
  <si>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</si>
  <si>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</si>
  <si>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</si>
  <si>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</si>
  <si>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</si>
  <si>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</si>
  <si>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</si>
  <si>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</si>
  <si>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</si>
  <si>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</si>
  <si>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</si>
  <si>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</si>
  <si>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</si>
  <si>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</si>
  <si>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</si>
  <si>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</si>
  <si>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</si>
  <si>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</si>
  <si>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</si>
  <si>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</si>
  <si>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</si>
  <si>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</si>
  <si>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</si>
  <si>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</si>
  <si>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</si>
  <si>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</si>
  <si>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</si>
  <si>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</si>
  <si>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</si>
  <si>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</si>
  <si>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</si>
  <si>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</si>
  <si>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</si>
  <si>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</si>
  <si>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</si>
  <si>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</si>
  <si>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</si>
  <si>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</si>
  <si>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</si>
  <si>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</si>
  <si>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</si>
  <si>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</si>
  <si>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</si>
  <si>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</si>
  <si>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</si>
  <si>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</si>
  <si>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</si>
  <si>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</si>
  <si>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</si>
  <si>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</si>
  <si>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</si>
  <si>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</si>
  <si>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</si>
  <si>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</si>
  <si>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</si>
  <si>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</si>
  <si>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</si>
  <si>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</si>
  <si>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</si>
  <si>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</si>
  <si>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</si>
  <si>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</si>
  <si>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</si>
  <si>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</si>
  <si>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</si>
  <si>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</si>
  <si>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</si>
  <si>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</si>
  <si>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</si>
  <si>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</si>
  <si>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</si>
  <si>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</si>
  <si>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</si>
  <si>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</si>
  <si>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</si>
  <si>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</si>
  <si>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</si>
  <si>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</si>
  <si>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</si>
  <si>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</si>
  <si>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</si>
  <si>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</si>
  <si>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</si>
  <si>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</si>
  <si>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</si>
  <si>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</si>
  <si>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</si>
  <si>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</si>
  <si>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</si>
  <si>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</si>
  <si>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</si>
  <si>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</si>
  <si>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</si>
  <si>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</si>
  <si>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</si>
  <si>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</si>
  <si>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</si>
  <si>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</si>
  <si>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</si>
  <si>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</si>
  <si>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</si>
  <si>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</si>
  <si>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</si>
  <si>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</si>
  <si>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</si>
  <si>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</si>
  <si>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</si>
  <si>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</si>
  <si>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</si>
  <si>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</si>
  <si>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</si>
  <si>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</si>
  <si>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</si>
  <si>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</si>
  <si>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</si>
  <si>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</si>
  <si>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</si>
  <si>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</si>
  <si>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</si>
  <si>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</si>
  <si>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</si>
  <si>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</si>
  <si>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</si>
  <si>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</si>
  <si>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</si>
  <si>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</si>
  <si>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</si>
  <si>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</si>
  <si>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</si>
  <si>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</si>
  <si>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</si>
  <si>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</si>
  <si>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</si>
  <si>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</si>
  <si>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</si>
  <si>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</si>
  <si>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</si>
  <si>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</si>
  <si>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</si>
  <si>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</si>
  <si>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</si>
  <si>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</si>
  <si>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</si>
  <si>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</si>
  <si>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</si>
  <si>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</si>
  <si>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</si>
  <si>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</si>
  <si>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</si>
  <si>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</si>
  <si>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</si>
  <si>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</si>
  <si>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</si>
  <si>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</si>
  <si>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</si>
  <si>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</si>
  <si>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</si>
  <si>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</si>
  <si>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</si>
  <si>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</si>
  <si>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</si>
  <si>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</si>
  <si>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</si>
  <si>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</si>
  <si>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</si>
  <si>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</si>
  <si>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</si>
  <si>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</si>
  <si>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</si>
  <si>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</si>
  <si>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</si>
  <si>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</si>
  <si>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</si>
  <si>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</si>
  <si>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</si>
  <si>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</si>
  <si>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</si>
  <si>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</si>
  <si>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</si>
  <si>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</si>
  <si>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</si>
  <si>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</si>
  <si>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</si>
  <si>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</si>
  <si>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</si>
  <si>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</si>
  <si>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</si>
  <si>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</si>
  <si>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</si>
  <si>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</si>
  <si>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</si>
  <si>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</si>
  <si>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</si>
  <si>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</si>
  <si>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</si>
  <si>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</si>
  <si>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</si>
  <si>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</si>
  <si>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</si>
  <si>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</si>
  <si>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</si>
  <si>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</si>
  <si>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</si>
  <si>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</si>
  <si>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</si>
  <si>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</si>
  <si>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</si>
  <si>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</si>
  <si>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</si>
  <si>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</si>
  <si>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</si>
  <si>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</si>
  <si>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</si>
  <si>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31.12.2016.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</si>
  <si>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</si>
  <si>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</si>
  <si>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</si>
  <si>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</si>
  <si>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</si>
  <si>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</si>
  <si>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</si>
  <si>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</si>
  <si>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</si>
  <si>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DA</t>
  </si>
  <si>
    <t>Mažurana d.o.o.</t>
  </si>
  <si>
    <t>Zagreb, Radnička cesta 80</t>
  </si>
  <si>
    <t>080662589</t>
  </si>
  <si>
    <t>Ulika d.o.o.</t>
  </si>
  <si>
    <t>080662845</t>
  </si>
  <si>
    <t>Sugarhill Investments B.V.</t>
  </si>
  <si>
    <t>Germany Real Estate B.V.</t>
  </si>
  <si>
    <t>Nizozemska, Amsterdam</t>
  </si>
  <si>
    <t>320830051/ Trg.komora Nizozemska</t>
  </si>
  <si>
    <t>35832975/Trg. komora Nizozemska</t>
  </si>
  <si>
    <t>KALAGAC SANDRA</t>
  </si>
  <si>
    <t>052/223 811</t>
  </si>
  <si>
    <t>052/212 132</t>
  </si>
  <si>
    <t>skalagac@arenaturist.hr</t>
  </si>
  <si>
    <t>REUEL ISRAEL GAVRIEL SLONIM, MILENA PERKOVIĆ</t>
  </si>
  <si>
    <t>5510</t>
  </si>
  <si>
    <t>stanje na dan _31.12.2016.</t>
  </si>
  <si>
    <t>Obveznik: __Arenaturist d.d.___________________________________________________________</t>
  </si>
  <si>
    <t>Obveznik: _____Arenaturist d.d.________________________________________________________</t>
  </si>
  <si>
    <t>u razdoblju 01.01.2016. do 31.12.2016.</t>
  </si>
  <si>
    <t>01.01.2016.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</si>
  <si>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</si>
  <si>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_Arenaturist d.d.____________________________________________________________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</si>
</sst>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16" fillId="0" borderId="0" xfId="52" applyFont="1" applyFill="1" applyBorder="1" applyAlignment="1" applyProtection="1">
      <alignment/>
      <protection hidden="1"/>
    </xf>
    <xf numFmtId="0" fontId="12" fillId="0" borderId="0" xfId="52" applyFill="1" applyAlignment="1">
      <alignment/>
      <protection/>
    </xf>
    <xf numFmtId="0" fontId="16" fillId="0" borderId="0" xfId="52" applyFont="1" applyFill="1" applyAlignment="1" applyProtection="1">
      <alignment/>
      <protection hidden="1"/>
    </xf>
    <xf numFmtId="3" fontId="2" fillId="0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30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30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30" xfId="52" applyFont="1" applyBorder="1" applyAlignment="1" applyProtection="1">
      <alignment horizontal="right" wrapText="1"/>
      <protection hidden="1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30" xfId="52" applyFont="1" applyBorder="1" applyAlignment="1" applyProtection="1">
      <alignment horizontal="right" wrapText="1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6" borderId="36" xfId="0" applyFont="1" applyFill="1" applyBorder="1" applyAlignment="1">
      <alignment vertical="center" wrapText="1"/>
    </xf>
    <xf numFmtId="0" fontId="9" fillId="36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7" borderId="35" xfId="0" applyFont="1" applyFill="1" applyBorder="1" applyAlignment="1" applyProtection="1">
      <alignment vertical="center" wrapText="1"/>
      <protection hidden="1"/>
    </xf>
    <xf numFmtId="0" fontId="9" fillId="37" borderId="36" xfId="0" applyFont="1" applyFill="1" applyBorder="1" applyAlignment="1" applyProtection="1">
      <alignment vertical="center" wrapText="1"/>
      <protection hidden="1"/>
    </xf>
    <xf numFmtId="0" fontId="9" fillId="37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8" borderId="35" xfId="0" applyFont="1" applyFill="1" applyBorder="1" applyAlignment="1">
      <alignment horizontal="left" vertical="center" wrapText="1"/>
    </xf>
    <xf numFmtId="0" fontId="2" fillId="38" borderId="36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vertical="center" wrapText="1"/>
    </xf>
    <xf numFmtId="0" fontId="0" fillId="38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3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55">
      <selection activeCell="H10" sqref="H1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256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7" t="s">
        <v>257</v>
      </c>
      <c r="B2" s="127"/>
      <c r="C2" s="127"/>
      <c r="D2" s="128"/>
      <c r="E2" s="24" t="s">
        <v>354</v>
      </c>
      <c r="F2" s="25"/>
      <c r="G2" s="26" t="s">
        <v>258</v>
      </c>
      <c r="H2" s="24" t="s">
        <v>323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29" t="s">
        <v>259</v>
      </c>
      <c r="B4" s="129"/>
      <c r="C4" s="129"/>
      <c r="D4" s="129"/>
      <c r="E4" s="129"/>
      <c r="F4" s="129"/>
      <c r="G4" s="129"/>
      <c r="H4" s="129"/>
      <c r="I4" s="12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25" t="s">
        <v>324</v>
      </c>
      <c r="D6" s="126"/>
      <c r="E6" s="132"/>
      <c r="F6" s="132"/>
      <c r="G6" s="132"/>
      <c r="H6" s="132"/>
      <c r="I6" s="39"/>
      <c r="J6" s="22"/>
      <c r="K6" s="22"/>
      <c r="L6" s="22"/>
    </row>
    <row r="7" spans="1:12" ht="12.75">
      <c r="A7" s="40"/>
      <c r="B7" s="40"/>
      <c r="C7" s="31"/>
      <c r="D7" s="31"/>
      <c r="E7" s="132"/>
      <c r="F7" s="132"/>
      <c r="G7" s="132"/>
      <c r="H7" s="132"/>
      <c r="I7" s="39"/>
      <c r="J7" s="22"/>
      <c r="K7" s="22"/>
      <c r="L7" s="22"/>
    </row>
    <row r="8" spans="1:12" ht="12.75">
      <c r="A8" s="133" t="s">
        <v>261</v>
      </c>
      <c r="B8" s="134"/>
      <c r="C8" s="125" t="s">
        <v>325</v>
      </c>
      <c r="D8" s="126"/>
      <c r="E8" s="132"/>
      <c r="F8" s="132"/>
      <c r="G8" s="132"/>
      <c r="H8" s="13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2" t="s">
        <v>262</v>
      </c>
      <c r="B10" s="123"/>
      <c r="C10" s="125" t="s">
        <v>326</v>
      </c>
      <c r="D10" s="12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4"/>
      <c r="B11" s="12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35" t="s">
        <v>327</v>
      </c>
      <c r="D12" s="140"/>
      <c r="E12" s="140"/>
      <c r="F12" s="140"/>
      <c r="G12" s="140"/>
      <c r="H12" s="140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42">
        <v>52100</v>
      </c>
      <c r="D14" s="143"/>
      <c r="E14" s="31"/>
      <c r="F14" s="135" t="s">
        <v>328</v>
      </c>
      <c r="G14" s="140"/>
      <c r="H14" s="140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35" t="s">
        <v>329</v>
      </c>
      <c r="D16" s="140"/>
      <c r="E16" s="140"/>
      <c r="F16" s="140"/>
      <c r="G16" s="140"/>
      <c r="H16" s="140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44" t="s">
        <v>330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44" t="s">
        <v>331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359</v>
      </c>
      <c r="D22" s="135" t="s">
        <v>328</v>
      </c>
      <c r="E22" s="136"/>
      <c r="F22" s="137"/>
      <c r="G22" s="138"/>
      <c r="H22" s="13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18</v>
      </c>
      <c r="D24" s="135" t="s">
        <v>332</v>
      </c>
      <c r="E24" s="136"/>
      <c r="F24" s="136"/>
      <c r="G24" s="137"/>
      <c r="H24" s="38" t="s">
        <v>270</v>
      </c>
      <c r="I24" s="121">
        <v>816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8" t="s">
        <v>333</v>
      </c>
      <c r="D26" s="49"/>
      <c r="E26" s="22"/>
      <c r="F26" s="50"/>
      <c r="G26" s="130" t="s">
        <v>273</v>
      </c>
      <c r="H26" s="131"/>
      <c r="I26" s="117" t="s">
        <v>349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1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47" t="s">
        <v>334</v>
      </c>
      <c r="B30" s="148"/>
      <c r="C30" s="148"/>
      <c r="D30" s="149"/>
      <c r="E30" s="147" t="s">
        <v>335</v>
      </c>
      <c r="F30" s="148"/>
      <c r="G30" s="148"/>
      <c r="H30" s="125" t="s">
        <v>336</v>
      </c>
      <c r="I30" s="126"/>
      <c r="J30" s="22"/>
      <c r="K30" s="22"/>
      <c r="L30" s="22"/>
    </row>
    <row r="31" spans="1:12" ht="12.75">
      <c r="A31" s="45"/>
      <c r="B31" s="45"/>
      <c r="C31" s="43"/>
      <c r="D31" s="156"/>
      <c r="E31" s="156"/>
      <c r="F31" s="156"/>
      <c r="G31" s="157"/>
      <c r="H31" s="31"/>
      <c r="I31" s="55"/>
      <c r="J31" s="22"/>
      <c r="K31" s="22"/>
      <c r="L31" s="22"/>
    </row>
    <row r="32" spans="1:12" ht="12.75">
      <c r="A32" s="147" t="s">
        <v>337</v>
      </c>
      <c r="B32" s="148"/>
      <c r="C32" s="148"/>
      <c r="D32" s="149"/>
      <c r="E32" s="147" t="s">
        <v>335</v>
      </c>
      <c r="F32" s="148"/>
      <c r="G32" s="148"/>
      <c r="H32" s="125" t="s">
        <v>338</v>
      </c>
      <c r="I32" s="126"/>
      <c r="J32" s="22"/>
      <c r="K32" s="22"/>
      <c r="L32" s="22"/>
    </row>
    <row r="33" spans="1:12" ht="12.75">
      <c r="A33" s="45"/>
      <c r="B33" s="45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47" t="s">
        <v>339</v>
      </c>
      <c r="B34" s="148"/>
      <c r="C34" s="148"/>
      <c r="D34" s="149"/>
      <c r="E34" s="147" t="s">
        <v>341</v>
      </c>
      <c r="F34" s="148"/>
      <c r="G34" s="148"/>
      <c r="H34" s="125" t="s">
        <v>342</v>
      </c>
      <c r="I34" s="126"/>
      <c r="J34" s="22"/>
      <c r="K34" s="22"/>
      <c r="L34" s="22"/>
    </row>
    <row r="35" spans="1:12" ht="12.75">
      <c r="A35" s="45"/>
      <c r="B35" s="45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47" t="s">
        <v>340</v>
      </c>
      <c r="B36" s="148"/>
      <c r="C36" s="148"/>
      <c r="D36" s="149"/>
      <c r="E36" s="147" t="s">
        <v>341</v>
      </c>
      <c r="F36" s="148"/>
      <c r="G36" s="148"/>
      <c r="H36" s="125" t="s">
        <v>343</v>
      </c>
      <c r="I36" s="126"/>
      <c r="J36" s="22"/>
      <c r="K36" s="22"/>
      <c r="L36" s="22"/>
    </row>
    <row r="37" spans="1:12" ht="12.75">
      <c r="A37" s="57"/>
      <c r="B37" s="57"/>
      <c r="C37" s="159"/>
      <c r="D37" s="160"/>
      <c r="E37" s="31"/>
      <c r="F37" s="159"/>
      <c r="G37" s="160"/>
      <c r="H37" s="31"/>
      <c r="I37" s="31"/>
      <c r="J37" s="22"/>
      <c r="K37" s="22"/>
      <c r="L37" s="22"/>
    </row>
    <row r="38" spans="1:12" ht="12.75">
      <c r="A38" s="147"/>
      <c r="B38" s="148"/>
      <c r="C38" s="148"/>
      <c r="D38" s="149"/>
      <c r="E38" s="147"/>
      <c r="F38" s="148"/>
      <c r="G38" s="148"/>
      <c r="H38" s="125"/>
      <c r="I38" s="126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47"/>
      <c r="B40" s="148"/>
      <c r="C40" s="148"/>
      <c r="D40" s="149"/>
      <c r="E40" s="147"/>
      <c r="F40" s="148"/>
      <c r="G40" s="148"/>
      <c r="H40" s="125"/>
      <c r="I40" s="126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61" t="s">
        <v>277</v>
      </c>
      <c r="B44" s="162"/>
      <c r="C44" s="125"/>
      <c r="D44" s="126"/>
      <c r="E44" s="32"/>
      <c r="F44" s="135"/>
      <c r="G44" s="148"/>
      <c r="H44" s="148"/>
      <c r="I44" s="149"/>
      <c r="J44" s="22"/>
      <c r="K44" s="22"/>
      <c r="L44" s="22"/>
    </row>
    <row r="45" spans="1:12" ht="12.75">
      <c r="A45" s="57"/>
      <c r="B45" s="57"/>
      <c r="C45" s="159"/>
      <c r="D45" s="160"/>
      <c r="E45" s="31"/>
      <c r="F45" s="159"/>
      <c r="G45" s="167"/>
      <c r="H45" s="65"/>
      <c r="I45" s="65"/>
      <c r="J45" s="22"/>
      <c r="K45" s="22"/>
      <c r="L45" s="22"/>
    </row>
    <row r="46" spans="1:12" ht="12.75">
      <c r="A46" s="161" t="s">
        <v>278</v>
      </c>
      <c r="B46" s="162"/>
      <c r="C46" s="135" t="s">
        <v>344</v>
      </c>
      <c r="D46" s="158"/>
      <c r="E46" s="158"/>
      <c r="F46" s="158"/>
      <c r="G46" s="158"/>
      <c r="H46" s="158"/>
      <c r="I46" s="158"/>
      <c r="J46" s="22"/>
      <c r="K46" s="22"/>
      <c r="L46" s="22"/>
    </row>
    <row r="47" spans="1:12" ht="12.75">
      <c r="A47" s="40"/>
      <c r="B47" s="40"/>
      <c r="C47" s="66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1" t="s">
        <v>280</v>
      </c>
      <c r="B48" s="162"/>
      <c r="C48" s="163" t="s">
        <v>345</v>
      </c>
      <c r="D48" s="164"/>
      <c r="E48" s="165"/>
      <c r="F48" s="32"/>
      <c r="G48" s="38" t="s">
        <v>281</v>
      </c>
      <c r="H48" s="163" t="s">
        <v>346</v>
      </c>
      <c r="I48" s="165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1" t="s">
        <v>266</v>
      </c>
      <c r="B50" s="162"/>
      <c r="C50" s="170" t="s">
        <v>347</v>
      </c>
      <c r="D50" s="164"/>
      <c r="E50" s="164"/>
      <c r="F50" s="164"/>
      <c r="G50" s="164"/>
      <c r="H50" s="164"/>
      <c r="I50" s="16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63" t="s">
        <v>348</v>
      </c>
      <c r="D52" s="164"/>
      <c r="E52" s="164"/>
      <c r="F52" s="164"/>
      <c r="G52" s="164"/>
      <c r="H52" s="164"/>
      <c r="I52" s="141"/>
      <c r="J52" s="22"/>
      <c r="K52" s="22"/>
      <c r="L52" s="22"/>
    </row>
    <row r="53" spans="1:12" ht="12.75">
      <c r="A53" s="67"/>
      <c r="B53" s="67"/>
      <c r="C53" s="173" t="s">
        <v>283</v>
      </c>
      <c r="D53" s="173"/>
      <c r="E53" s="173"/>
      <c r="F53" s="173"/>
      <c r="G53" s="173"/>
      <c r="H53" s="173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71" t="s">
        <v>284</v>
      </c>
      <c r="C55" s="172"/>
      <c r="D55" s="172"/>
      <c r="E55" s="172"/>
      <c r="F55" s="110"/>
      <c r="G55" s="110"/>
      <c r="H55" s="111"/>
      <c r="I55" s="111"/>
      <c r="J55" s="22"/>
      <c r="K55" s="22"/>
      <c r="L55" s="22"/>
    </row>
    <row r="56" spans="1:12" ht="12.75">
      <c r="A56" s="67"/>
      <c r="B56" s="118" t="s">
        <v>322</v>
      </c>
      <c r="C56" s="119"/>
      <c r="D56" s="119"/>
      <c r="E56" s="119"/>
      <c r="F56" s="119"/>
      <c r="G56" s="119"/>
      <c r="H56" s="177" t="s">
        <v>317</v>
      </c>
      <c r="I56" s="177"/>
      <c r="J56" s="22"/>
      <c r="K56" s="22"/>
      <c r="L56" s="22"/>
    </row>
    <row r="57" spans="1:12" ht="12.75">
      <c r="A57" s="67"/>
      <c r="B57" s="118" t="s">
        <v>318</v>
      </c>
      <c r="C57" s="119"/>
      <c r="D57" s="119"/>
      <c r="E57" s="119"/>
      <c r="F57" s="119"/>
      <c r="G57" s="119"/>
      <c r="H57" s="177"/>
      <c r="I57" s="177"/>
      <c r="J57" s="22"/>
      <c r="K57" s="22"/>
      <c r="L57" s="22"/>
    </row>
    <row r="58" spans="1:12" ht="12.75">
      <c r="A58" s="67"/>
      <c r="B58" s="118" t="s">
        <v>319</v>
      </c>
      <c r="C58" s="119"/>
      <c r="D58" s="119"/>
      <c r="E58" s="119"/>
      <c r="F58" s="119"/>
      <c r="G58" s="119"/>
      <c r="H58" s="177"/>
      <c r="I58" s="177"/>
      <c r="J58" s="22"/>
      <c r="K58" s="22"/>
      <c r="L58" s="22"/>
    </row>
    <row r="59" spans="1:12" ht="12.75">
      <c r="A59" s="67"/>
      <c r="B59" s="118" t="s">
        <v>320</v>
      </c>
      <c r="C59" s="120"/>
      <c r="D59" s="120"/>
      <c r="E59" s="120"/>
      <c r="F59" s="120"/>
      <c r="G59" s="120"/>
      <c r="H59" s="177"/>
      <c r="I59" s="177"/>
      <c r="J59" s="22"/>
      <c r="K59" s="22"/>
      <c r="L59" s="22"/>
    </row>
    <row r="60" spans="1:12" ht="12.75">
      <c r="A60" s="67"/>
      <c r="B60" s="118" t="s">
        <v>321</v>
      </c>
      <c r="C60" s="120"/>
      <c r="D60" s="120"/>
      <c r="E60" s="120"/>
      <c r="F60" s="120"/>
      <c r="G60" s="120"/>
      <c r="H60" s="177"/>
      <c r="I60" s="177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285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286</v>
      </c>
      <c r="F63" s="22"/>
      <c r="G63" s="174" t="s">
        <v>287</v>
      </c>
      <c r="H63" s="175"/>
      <c r="I63" s="176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68"/>
      <c r="H64" s="16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1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O15" sqref="O15"/>
    </sheetView>
  </sheetViews>
  <sheetFormatPr defaultColWidth="9.140625" defaultRowHeight="12.75"/>
  <cols>
    <col min="10" max="10" width="11.140625" style="0" bestFit="1" customWidth="1"/>
    <col min="11" max="11" width="11.8515625" style="0" customWidth="1"/>
  </cols>
  <sheetData>
    <row r="1" spans="1:11" ht="12.75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350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351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75" t="s">
        <v>288</v>
      </c>
      <c r="J5" s="76" t="s">
        <v>115</v>
      </c>
      <c r="K5" s="77" t="s">
        <v>116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9">
        <v>2</v>
      </c>
      <c r="J6" s="78">
        <v>3</v>
      </c>
      <c r="K6" s="78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1313918732</v>
      </c>
      <c r="K9" s="12">
        <f>K10+K17+K27+K36+K40</f>
        <v>1468819290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4017801</v>
      </c>
      <c r="K10" s="12">
        <f>SUM(K11:K16)</f>
        <v>1386961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914938</v>
      </c>
      <c r="K12" s="116">
        <v>829192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16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16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3102863</v>
      </c>
      <c r="K15" s="116">
        <v>557769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1302359660</v>
      </c>
      <c r="K17" s="12">
        <f>SUM(K18:K26)</f>
        <v>1352707568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219480075</v>
      </c>
      <c r="K18" s="13">
        <v>217884356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985452891</v>
      </c>
      <c r="K19" s="13">
        <v>984858617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74132396</v>
      </c>
      <c r="K20" s="13">
        <v>102775333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16">
        <v>1366010</v>
      </c>
      <c r="K21" s="116">
        <v>2904616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0</v>
      </c>
      <c r="K22" s="13">
        <v>0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16">
        <v>79785</v>
      </c>
      <c r="K23" s="116">
        <v>2701391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9563793</v>
      </c>
      <c r="K24" s="13">
        <v>32322001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12284710</v>
      </c>
      <c r="K25" s="13">
        <v>9261254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0</v>
      </c>
      <c r="K26" s="13">
        <v>0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12">
        <v>1336994</v>
      </c>
      <c r="K27" s="112">
        <v>84734206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0</v>
      </c>
      <c r="K28" s="13">
        <v>8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0</v>
      </c>
      <c r="K29" s="13">
        <v>33293604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0</v>
      </c>
      <c r="K30" s="13">
        <v>0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0</v>
      </c>
      <c r="K32" s="13">
        <v>0</v>
      </c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1336994</v>
      </c>
      <c r="K33" s="13">
        <v>51440594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0</v>
      </c>
      <c r="K34" s="13">
        <v>0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0</v>
      </c>
      <c r="K35" s="13">
        <v>0</v>
      </c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6204277</v>
      </c>
      <c r="K40" s="13">
        <v>29990555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159344493</v>
      </c>
      <c r="K41" s="12">
        <f>K42+K50+K57+K65</f>
        <v>177700505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1982023</v>
      </c>
      <c r="K42" s="12">
        <f>SUM(K43:K49)</f>
        <v>3798616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1900212</v>
      </c>
      <c r="K43" s="13">
        <v>3634477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/>
      <c r="K44" s="13"/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/>
      <c r="K45" s="13"/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16">
        <v>1263</v>
      </c>
      <c r="K46" s="116">
        <v>1679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16">
        <v>80548</v>
      </c>
      <c r="K47" s="116">
        <v>162460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9404472</v>
      </c>
      <c r="K50" s="12">
        <f>SUM(K51:K56)</f>
        <v>43287762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0</v>
      </c>
      <c r="K51" s="13">
        <v>137151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4490277</v>
      </c>
      <c r="K52" s="13">
        <v>21139524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0</v>
      </c>
      <c r="K53" s="13">
        <v>0</v>
      </c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0</v>
      </c>
      <c r="K54" s="13">
        <v>0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1274537</v>
      </c>
      <c r="K55" s="13">
        <v>10025627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3639658</v>
      </c>
      <c r="K56" s="13">
        <f>1000699+10984761</f>
        <v>11985460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171181</v>
      </c>
      <c r="K57" s="12">
        <f>SUM(K58:K64)</f>
        <v>208411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/>
      <c r="K59" s="13"/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171181</v>
      </c>
      <c r="K62" s="13">
        <v>208411</v>
      </c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/>
      <c r="K63" s="13"/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/>
      <c r="K64" s="13"/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147786817</v>
      </c>
      <c r="K65" s="13">
        <v>130405716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/>
      <c r="K66" s="13"/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1473263225</v>
      </c>
      <c r="K67" s="12">
        <f>K8+K9+K41+K66</f>
        <v>1646519795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837727603</v>
      </c>
      <c r="K70" s="20">
        <f>K71+K72+K73+K79+K80+K83+K86</f>
        <v>804243984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43650000</v>
      </c>
      <c r="K71" s="13">
        <v>43650000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0</v>
      </c>
      <c r="K72" s="13">
        <v>460005525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773802801</v>
      </c>
      <c r="K73" s="12">
        <f>K74+K75-K76+K77+K78</f>
        <v>371827653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2182500</v>
      </c>
      <c r="K74" s="13">
        <v>2182500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3380</v>
      </c>
      <c r="K75" s="13">
        <v>3380</v>
      </c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3380</v>
      </c>
      <c r="K76" s="13">
        <v>3380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771620301</v>
      </c>
      <c r="K78" s="13">
        <v>369645153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16">
        <v>77526</v>
      </c>
      <c r="K79" s="116">
        <v>114756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2259659</v>
      </c>
      <c r="K80" s="12">
        <f>K81-K82</f>
        <v>20197276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2259659</v>
      </c>
      <c r="K81" s="13">
        <v>20197276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17937617</v>
      </c>
      <c r="K83" s="12">
        <f>K84-K85</f>
        <v>-114256226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12">
        <v>17937617</v>
      </c>
      <c r="K84" s="13">
        <v>0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0</v>
      </c>
      <c r="K85" s="13">
        <v>114256226</v>
      </c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0</v>
      </c>
      <c r="K86" s="13">
        <v>22705000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51461142</v>
      </c>
      <c r="K87" s="12">
        <f>SUM(K88:K90)</f>
        <v>56906647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1391691</v>
      </c>
      <c r="K88" s="13">
        <v>1606868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50069451</v>
      </c>
      <c r="K90" s="13">
        <v>55299779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516480943</v>
      </c>
      <c r="K91" s="12">
        <f>SUM(K92:K100)</f>
        <v>528472978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147017609</v>
      </c>
      <c r="K92" s="13">
        <v>7661532</v>
      </c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0</v>
      </c>
      <c r="K93" s="13">
        <v>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369463334</v>
      </c>
      <c r="K94" s="13">
        <v>520811446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67593537</v>
      </c>
      <c r="K101" s="12">
        <f>SUM(K102:K113)</f>
        <v>256896186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7495718</v>
      </c>
      <c r="K102" s="13">
        <v>33969748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0</v>
      </c>
      <c r="K103" s="13">
        <v>0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23545698</v>
      </c>
      <c r="K104" s="13">
        <v>135431755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0</v>
      </c>
      <c r="K105" s="13">
        <v>0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10858109</v>
      </c>
      <c r="K106" s="13">
        <v>43001110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0</v>
      </c>
      <c r="K107" s="13">
        <v>0</v>
      </c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>
        <v>0</v>
      </c>
      <c r="K108" s="13">
        <v>0</v>
      </c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5757337</v>
      </c>
      <c r="K109" s="13">
        <v>6378492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6506282</v>
      </c>
      <c r="K110" s="13">
        <v>9010719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0</v>
      </c>
      <c r="K111" s="13">
        <v>0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13430393</v>
      </c>
      <c r="K113" s="13">
        <v>29104362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/>
      <c r="K114" s="13"/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1473263225</v>
      </c>
      <c r="K115" s="12">
        <f>K70+K87+K91+K101+K114</f>
        <v>1646519795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13">
        <f>+J70-J120</f>
        <v>837727603</v>
      </c>
      <c r="K119" s="113">
        <f>+K70-K120</f>
        <v>781538984</v>
      </c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14"/>
      <c r="K120" s="114">
        <f>+K86</f>
        <v>22705000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conditionalFormatting sqref="K12:K15">
    <cfRule type="cellIs" priority="8" dxfId="1" operator="notEqual" stopIfTrue="1">
      <formula>ROUND(K12,0)</formula>
    </cfRule>
    <cfRule type="cellIs" priority="9" dxfId="2" operator="lessThan" stopIfTrue="1">
      <formula>0</formula>
    </cfRule>
  </conditionalFormatting>
  <conditionalFormatting sqref="J21:K21">
    <cfRule type="cellIs" priority="6" dxfId="1" operator="notEqual" stopIfTrue="1">
      <formula>ROUND(J21,0)</formula>
    </cfRule>
    <cfRule type="cellIs" priority="7" dxfId="2" operator="lessThan" stopIfTrue="1">
      <formula>0</formula>
    </cfRule>
  </conditionalFormatting>
  <conditionalFormatting sqref="J23:K23">
    <cfRule type="cellIs" priority="4" dxfId="1" operator="notEqual" stopIfTrue="1">
      <formula>ROUND(J23,0)</formula>
    </cfRule>
    <cfRule type="cellIs" priority="5" dxfId="2" operator="lessThan" stopIfTrue="1">
      <formula>0</formula>
    </cfRule>
  </conditionalFormatting>
  <conditionalFormatting sqref="J46:K47">
    <cfRule type="cellIs" priority="2" dxfId="1" operator="notEqual" stopIfTrue="1">
      <formula>ROUND(J46,0)</formula>
    </cfRule>
    <cfRule type="cellIs" priority="3" dxfId="2" operator="lessThan" stopIfTrue="1">
      <formula>0</formula>
    </cfRule>
  </conditionalFormatting>
  <conditionalFormatting sqref="J79:K79">
    <cfRule type="cellIs" priority="1" dxfId="1" operator="notEqual" stopIfTrue="1">
      <formula>ROUND(J79,0)</formula>
    </cfRule>
  </conditionalFormatting>
  <dataValidations count="5">
    <dataValidation type="whole" operator="notEqual" allowBlank="1" showInputMessage="1" showErrorMessage="1" errorTitle="Pogrešan unos" error="Mogu se unijeti samo cjelobrojne pozitivne ili negativne vrijednosti." sqref="J70:K72 J74:K78 J81:K81 J88:K90 J92:K94 J102:K114 J84:K8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15:K116 J73:K73 J82:K83 J80:K80 J87:K87 J91:K91 J95:K101 K8:K11 K16:K20 J8:J20 J22:K22 J24:K45 J48:K68">
      <formula1>0</formula1>
    </dataValidation>
    <dataValidation allowBlank="1" sqref="J119:K120"/>
    <dataValidation type="whole" operator="greaterThanOrEqual" allowBlank="1" showInputMessage="1" showErrorMessage="1" errorTitle="Pogrešan upis" error="Dopušten je upis samo pozitivnih cjelobrojnih vrijednosti ili nule" sqref="K12:K15 J21:K21 J23:K23 J46:K47">
      <formula1>0</formula1>
    </dataValidation>
    <dataValidation type="whole" operator="notEqual" allowBlank="1" showInputMessage="1" showErrorMessage="1" errorTitle="Pogrešan upis" error="Dopušten je upis samo cjelobrojnih vrijednosti ili nule" sqref="J79:K7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21" sqref="N21"/>
    </sheetView>
  </sheetViews>
  <sheetFormatPr defaultColWidth="9.140625" defaultRowHeight="12.75"/>
  <cols>
    <col min="10" max="10" width="11.7109375" style="0" customWidth="1"/>
    <col min="11" max="11" width="10.421875" style="0" bestFit="1" customWidth="1"/>
  </cols>
  <sheetData>
    <row r="1" spans="1:11" ht="12.75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5"/>
    </row>
    <row r="4" spans="1:11" ht="12.75">
      <c r="A4" s="237" t="s">
        <v>352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5" t="s">
        <v>290</v>
      </c>
      <c r="J5" s="77" t="s">
        <v>156</v>
      </c>
      <c r="K5" s="77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79">
        <v>2</v>
      </c>
      <c r="J6" s="78">
        <v>3</v>
      </c>
      <c r="K6" s="78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402758808</v>
      </c>
      <c r="K7" s="20">
        <f>SUM(K8:K9)</f>
        <v>435870749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402758808</v>
      </c>
      <c r="K8" s="13">
        <v>435870749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/>
      <c r="K9" s="13"/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345405182</v>
      </c>
      <c r="K10" s="12">
        <f>K11+K12+K16+K20+K21+K22+K25+K26</f>
        <v>532971502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24787432</v>
      </c>
      <c r="K12" s="12">
        <f>SUM(K13:K15)</f>
        <v>28672626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24787432</v>
      </c>
      <c r="K13" s="13">
        <v>28672626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/>
      <c r="K14" s="13"/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/>
      <c r="K15" s="13"/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117232370</v>
      </c>
      <c r="K16" s="12">
        <f>SUM(K17:K19)</f>
        <v>125890225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73139163</v>
      </c>
      <c r="K17" s="13">
        <v>78540643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28743081</v>
      </c>
      <c r="K18" s="13">
        <v>30865817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15350126</v>
      </c>
      <c r="K19" s="13">
        <v>16483765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59586294</v>
      </c>
      <c r="K20" s="13">
        <v>73927185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135027800</v>
      </c>
      <c r="K21" s="13">
        <v>140536756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148584241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148584241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/>
      <c r="K24" s="13"/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8771286</v>
      </c>
      <c r="K26" s="13">
        <v>15360469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59260</v>
      </c>
      <c r="K27" s="12">
        <f>SUM(K28:K32)</f>
        <v>135982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/>
      <c r="K29" s="13"/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59260</v>
      </c>
      <c r="K32" s="13">
        <v>135982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33682611</v>
      </c>
      <c r="K33" s="12">
        <f>SUM(K34:K37)</f>
        <v>41007297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13768600</v>
      </c>
      <c r="K34" s="13">
        <v>16874388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17993637</v>
      </c>
      <c r="K35" s="13">
        <v>23786762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f>1920374</f>
        <v>1920374</v>
      </c>
      <c r="K37" s="13">
        <v>346147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402818068</v>
      </c>
      <c r="K42" s="12">
        <f>K7+K27+K38+K40</f>
        <v>436006731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379087793</v>
      </c>
      <c r="K43" s="12">
        <f>K10+K33+K39+K41</f>
        <v>573978799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23730275</v>
      </c>
      <c r="K44" s="12">
        <f>K42-K43</f>
        <v>-137972068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23730275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137972068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5792658</v>
      </c>
      <c r="K47" s="13">
        <v>-23715842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17937617</v>
      </c>
      <c r="K48" s="112">
        <f>K44-K47</f>
        <v>-114256226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12">
        <f>IF(J48&gt;0,J48,0)</f>
        <v>17937617</v>
      </c>
      <c r="K49" s="12">
        <f>IF(K48&gt;0,K48,0)</f>
        <v>0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0</v>
      </c>
      <c r="K50" s="18">
        <f>IF(K48&lt;0,-K48,0)</f>
        <v>114256226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f>+J49</f>
        <v>17937617</v>
      </c>
      <c r="K56" s="11">
        <f>+K48</f>
        <v>-114256226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11955</v>
      </c>
      <c r="K57" s="12">
        <f>SUM(K58:K64)</f>
        <v>37230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11955</v>
      </c>
      <c r="K60" s="13">
        <v>37230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12">
        <f>J57-J65</f>
        <v>11955</v>
      </c>
      <c r="K66" s="12">
        <f>K57-K65</f>
        <v>37230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17949572</v>
      </c>
      <c r="K67" s="18">
        <f>K56+K66</f>
        <v>-114218996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56:K67 J70:K71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9:K10 J7:K7 J12:K12 J14:K16 J22:K22 J38:K46 J33:K33 J24:K25 J27:K31">
      <formula1>0</formula1>
    </dataValidation>
    <dataValidation allowBlank="1" sqref="J8:K8 J13:K13 J17:K21 J23:K23 J32:K32 J34:K37 J47:K47 J26:K26"/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0" max="10" width="9.8515625" style="0" bestFit="1" customWidth="1"/>
    <col min="11" max="11" width="10.421875" style="0" bestFit="1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353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51" t="s">
        <v>356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5" t="s">
        <v>290</v>
      </c>
      <c r="J5" s="86" t="s">
        <v>156</v>
      </c>
      <c r="K5" s="86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7">
        <v>2</v>
      </c>
      <c r="J6" s="88" t="s">
        <v>294</v>
      </c>
      <c r="K6" s="88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23730275</v>
      </c>
      <c r="K8" s="13">
        <v>-137972068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59586294</v>
      </c>
      <c r="K9" s="13">
        <v>73927185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6085626</v>
      </c>
      <c r="K10" s="13">
        <v>36356950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>
        <v>4574805</v>
      </c>
      <c r="K11" s="13"/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>
        <v>3378447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>
        <v>38608</v>
      </c>
      <c r="K13" s="13">
        <v>148585015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94015608</v>
      </c>
      <c r="K14" s="12">
        <f>SUM(K8:K13)</f>
        <v>124275529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>
        <v>6156840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>
        <v>566469</v>
      </c>
      <c r="K17" s="13"/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566469</v>
      </c>
      <c r="K19" s="12">
        <f>SUM(K15:K18)</f>
        <v>6156840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93449139</v>
      </c>
      <c r="K20" s="12">
        <f>IF(K14&gt;K19,K14-K19,0)</f>
        <v>118118689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/>
      <c r="K23" s="13"/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>
        <v>38006805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12">
        <f>SUM(K23:K27)</f>
        <v>38006805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72123863</v>
      </c>
      <c r="K29" s="13">
        <v>38021616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>
        <v>157925621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72123863</v>
      </c>
      <c r="K32" s="12">
        <f>SUM(K29:K31)</f>
        <v>195947237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72123863</v>
      </c>
      <c r="K34" s="12">
        <f>IF(K32&gt;K28,K32-K28,0)</f>
        <v>157940432</v>
      </c>
    </row>
    <row r="35" spans="1:11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49816013</v>
      </c>
      <c r="K37" s="13">
        <v>224765280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49816013</v>
      </c>
      <c r="K39" s="12">
        <f>SUM(K36:K38)</f>
        <v>224765280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>
        <v>21596721</v>
      </c>
      <c r="K40" s="13">
        <v>202324638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21596721</v>
      </c>
      <c r="K45" s="12">
        <f>SUM(K40:K44)</f>
        <v>202324638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28219292</v>
      </c>
      <c r="K46" s="12">
        <f>IF(K39&gt;K45,K39-K45,0)</f>
        <v>22440642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49544568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17381101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98242249</v>
      </c>
      <c r="K50" s="13">
        <v>147786817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49544568</v>
      </c>
      <c r="K51" s="13">
        <v>0</v>
      </c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>
        <v>0</v>
      </c>
      <c r="K52" s="13">
        <v>17381101</v>
      </c>
    </row>
    <row r="53" spans="1:11" ht="12.75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0">
        <f>J50+J51-J52</f>
        <v>147786817</v>
      </c>
      <c r="K53" s="18">
        <f>K50+K51-K52</f>
        <v>130405716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23:K27 J40:K44 J36:K38 J15:K18 J8:K13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5" t="s">
        <v>290</v>
      </c>
      <c r="J5" s="86" t="s">
        <v>156</v>
      </c>
      <c r="K5" s="86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7">
        <v>2</v>
      </c>
      <c r="J6" s="88" t="s">
        <v>294</v>
      </c>
      <c r="K6" s="88" t="s">
        <v>295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P23" sqref="P23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9" width="9.140625" style="96" customWidth="1"/>
    <col min="10" max="10" width="9.8515625" style="96" bestFit="1" customWidth="1"/>
    <col min="11" max="11" width="11.140625" style="96" bestFit="1" customWidth="1"/>
    <col min="12" max="16384" width="9.140625" style="96" customWidth="1"/>
  </cols>
  <sheetData>
    <row r="1" spans="1:12" ht="12.75">
      <c r="A1" s="276" t="s">
        <v>292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5"/>
    </row>
    <row r="2" spans="1:12" ht="15.75">
      <c r="A2" s="93"/>
      <c r="B2" s="94"/>
      <c r="C2" s="263" t="s">
        <v>293</v>
      </c>
      <c r="D2" s="263"/>
      <c r="E2" s="98">
        <v>42370</v>
      </c>
      <c r="F2" s="97" t="s">
        <v>258</v>
      </c>
      <c r="G2" s="264">
        <v>42735</v>
      </c>
      <c r="H2" s="265"/>
      <c r="I2" s="94"/>
      <c r="J2" s="94"/>
      <c r="K2" s="94"/>
      <c r="L2" s="99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100" t="s">
        <v>316</v>
      </c>
      <c r="J3" s="101" t="s">
        <v>156</v>
      </c>
      <c r="K3" s="101" t="s">
        <v>157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3">
        <v>2</v>
      </c>
      <c r="J4" s="102" t="s">
        <v>294</v>
      </c>
      <c r="K4" s="102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4">
        <v>1</v>
      </c>
      <c r="J5" s="11">
        <f>+Bilanca!J71</f>
        <v>43650000</v>
      </c>
      <c r="K5" s="11">
        <f>+Bilanca!K71</f>
        <v>43650000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4">
        <v>2</v>
      </c>
      <c r="J6" s="13">
        <f>+Bilanca!J72</f>
        <v>0</v>
      </c>
      <c r="K6" s="13">
        <f>+Bilanca!K72</f>
        <v>460005525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4">
        <v>3</v>
      </c>
      <c r="J7" s="13">
        <f>+Bilanca!J73</f>
        <v>773802801</v>
      </c>
      <c r="K7" s="13">
        <f>+Bilanca!K73</f>
        <v>371827653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4">
        <v>4</v>
      </c>
      <c r="J8" s="13">
        <f>+Bilanca!J80</f>
        <v>2259659</v>
      </c>
      <c r="K8" s="13">
        <f>+Bilanca!K80</f>
        <v>20197276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4">
        <v>5</v>
      </c>
      <c r="J9" s="13">
        <f>+Bilanca!J83</f>
        <v>17937617</v>
      </c>
      <c r="K9" s="13">
        <f>+Bilanca!K83</f>
        <v>-114256226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4">
        <v>6</v>
      </c>
      <c r="J10" s="13"/>
      <c r="K10" s="13"/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4">
        <v>7</v>
      </c>
      <c r="J11" s="13"/>
      <c r="K11" s="13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4">
        <v>8</v>
      </c>
      <c r="J12" s="13"/>
      <c r="K12" s="13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4">
        <v>9</v>
      </c>
      <c r="J13" s="105">
        <f>+Bilanca!J79</f>
        <v>77526</v>
      </c>
      <c r="K13" s="105">
        <f>+Bilanca!K79</f>
        <v>114756</v>
      </c>
    </row>
    <row r="14" spans="1:11" ht="12.75">
      <c r="A14" s="272" t="s">
        <v>305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6">
        <f>SUM(J5:J13)</f>
        <v>837727603</v>
      </c>
      <c r="K14" s="106">
        <f>SUM(K5:K13)</f>
        <v>781538984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4">
        <v>11</v>
      </c>
      <c r="J15" s="105"/>
      <c r="K15" s="105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4">
        <v>12</v>
      </c>
      <c r="J16" s="105"/>
      <c r="K16" s="105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4">
        <v>13</v>
      </c>
      <c r="J17" s="105"/>
      <c r="K17" s="105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4">
        <v>14</v>
      </c>
      <c r="J18" s="105"/>
      <c r="K18" s="105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4">
        <v>15</v>
      </c>
      <c r="J19" s="105"/>
      <c r="K19" s="105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4">
        <v>16</v>
      </c>
      <c r="J20" s="105"/>
      <c r="K20" s="105"/>
    </row>
    <row r="21" spans="1:11" ht="12.75">
      <c r="A21" s="272" t="s">
        <v>312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7">
        <f>SUM(J15:J20)</f>
        <v>0</v>
      </c>
      <c r="K21" s="107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313</v>
      </c>
      <c r="B23" s="269"/>
      <c r="C23" s="269"/>
      <c r="D23" s="269"/>
      <c r="E23" s="269"/>
      <c r="F23" s="269"/>
      <c r="G23" s="269"/>
      <c r="H23" s="269"/>
      <c r="I23" s="108">
        <v>18</v>
      </c>
      <c r="J23" s="11">
        <f>J14</f>
        <v>837727603</v>
      </c>
      <c r="K23" s="11">
        <f>K14</f>
        <v>781538984</v>
      </c>
    </row>
    <row r="24" spans="1:11" ht="23.25" customHeight="1">
      <c r="A24" s="270" t="s">
        <v>314</v>
      </c>
      <c r="B24" s="271"/>
      <c r="C24" s="271"/>
      <c r="D24" s="271"/>
      <c r="E24" s="271"/>
      <c r="F24" s="271"/>
      <c r="G24" s="271"/>
      <c r="H24" s="271"/>
      <c r="I24" s="109">
        <v>19</v>
      </c>
      <c r="J24" s="115">
        <v>0</v>
      </c>
      <c r="K24" s="115">
        <f>+Bilanca!K86</f>
        <v>22705000</v>
      </c>
    </row>
    <row r="25" spans="1:11" ht="30" customHeight="1">
      <c r="A25" s="274" t="s">
        <v>315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3:K13 K9:K12 J5:J12 K5:K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3" t="s">
        <v>355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 Kenjereš - Uprava</cp:lastModifiedBy>
  <cp:lastPrinted>2011-03-28T11:17:39Z</cp:lastPrinted>
  <dcterms:created xsi:type="dcterms:W3CDTF">2008-10-17T11:51:54Z</dcterms:created>
  <dcterms:modified xsi:type="dcterms:W3CDTF">2017-03-22T07:27:14Z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