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25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<sst xmlns="http://schemas.openxmlformats.org/spreadsheetml/2006/main" count="409" uniqueCount="354">
  <si>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</si>
  <si>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</si>
  <si>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</si>
  <si>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</si>
  <si>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</si>
  <si>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</si>
  <si>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</si>
  <si>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</si>
  <si>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</si>
  <si>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</si>
  <si>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</si>
  <si>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</si>
  <si>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</si>
  <si>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</si>
  <si>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</si>
  <si>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</si>
  <si>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</si>
  <si>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</si>
  <si>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</si>
  <si>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</si>
  <si>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</si>
  <si>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</si>
  <si>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</si>
  <si>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</si>
  <si>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</si>
  <si>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</si>
  <si>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</si>
  <si>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</si>
  <si>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</si>
  <si>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</si>
  <si>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</si>
  <si>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</si>
  <si>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</si>
  <si>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</si>
  <si>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</si>
  <si>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</si>
  <si>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</si>
  <si>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</si>
  <si>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</si>
  <si>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</si>
  <si>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</si>
  <si>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</si>
  <si>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</si>
  <si>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</si>
  <si>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</si>
  <si>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</si>
  <si>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</si>
  <si>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</si>
  <si>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</si>
  <si>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</si>
  <si>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</si>
  <si>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</si>
  <si>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</si>
  <si>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</si>
  <si>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</si>
  <si>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</si>
  <si>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</si>
  <si>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</si>
  <si>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</si>
  <si>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</si>
  <si>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</si>
  <si>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</si>
  <si>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</si>
  <si>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</si>
  <si>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</si>
  <si>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</si>
  <si>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</si>
  <si>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</si>
  <si>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</si>
  <si>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</si>
  <si>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</si>
  <si>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</si>
  <si>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</si>
  <si>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</si>
  <si>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</si>
  <si>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</si>
  <si>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</si>
  <si>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</si>
  <si>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</si>
  <si>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</si>
  <si>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</si>
  <si>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</si>
  <si>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</si>
  <si>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</si>
  <si>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</si>
  <si>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</si>
  <si>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</si>
  <si>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</si>
  <si>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</si>
  <si>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</si>
  <si>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</si>
  <si>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</si>
  <si>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</si>
  <si>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</si>
  <si>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</si>
  <si>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</si>
  <si>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</si>
  <si>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</si>
  <si>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</si>
  <si>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</si>
  <si>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</si>
  <si>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</si>
  <si>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</si>
  <si>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</si>
  <si>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</si>
  <si>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</si>
  <si>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</si>
  <si>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</si>
  <si>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</si>
  <si>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</si>
  <si>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</si>
  <si>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</si>
  <si>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</si>
  <si>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</si>
  <si>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</si>
  <si>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</si>
  <si>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</si>
  <si>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</si>
  <si>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</si>
  <si>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</si>
  <si>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</si>
  <si>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</si>
  <si>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</si>
  <si>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</si>
  <si>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</si>
  <si>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</si>
  <si>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</si>
  <si>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</si>
  <si>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</si>
  <si>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</si>
  <si>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</si>
  <si>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</si>
  <si>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</si>
  <si>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</si>
  <si>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</si>
  <si>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</si>
  <si>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</si>
  <si>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</si>
  <si>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</si>
  <si>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</si>
  <si>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</si>
  <si>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</si>
  <si>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</si>
  <si>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</si>
  <si>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</si>
  <si>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</si>
  <si>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</si>
  <si>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</si>
  <si>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</si>
  <si>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</si>
  <si>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</si>
  <si>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</si>
  <si>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</si>
  <si>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</si>
  <si>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</si>
  <si>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</si>
  <si>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</si>
  <si>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</si>
  <si>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</si>
  <si>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</si>
  <si>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</si>
  <si>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</si>
  <si>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</si>
  <si>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</si>
  <si>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</si>
  <si>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</si>
  <si>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</si>
  <si>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</si>
  <si>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</si>
  <si>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</si>
  <si>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</si>
  <si>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</si>
  <si>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</si>
  <si>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</si>
  <si>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</si>
  <si>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</si>
  <si>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</si>
  <si>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</si>
  <si>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</si>
  <si>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</si>
  <si>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</si>
  <si>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</si>
  <si>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</si>
  <si>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</si>
  <si>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</si>
  <si>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</si>
  <si>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</si>
  <si>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</si>
  <si>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</si>
  <si>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</si>
  <si>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</si>
  <si>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</si>
  <si>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</si>
  <si>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</si>
  <si>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</si>
  <si>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</si>
  <si>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</si>
  <si>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</si>
  <si>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</si>
  <si>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</si>
  <si>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</si>
  <si>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</si>
  <si>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</si>
  <si>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</si>
  <si>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</si>
  <si>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</si>
  <si>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</si>
  <si>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</si>
  <si>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</si>
  <si>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</si>
  <si>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</si>
  <si>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</si>
  <si>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</si>
  <si>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</si>
  <si>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</si>
  <si>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</si>
  <si>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</si>
  <si>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</si>
  <si>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</si>
  <si>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</si>
  <si>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</si>
  <si>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</si>
  <si>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</si>
  <si>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</si>
  <si>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</si>
  <si>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</si>
  <si>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</si>
  <si>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</si>
  <si>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</si>
  <si>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</si>
  <si>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</si>
  <si>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</si>
  <si>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</si>
  <si>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</si>
  <si>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</si>
  <si>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</si>
  <si>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</si>
  <si>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</si>
  <si>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</si>
  <si>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</si>
  <si>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</si>
  <si>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</si>
  <si>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</si>
  <si>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</si>
  <si>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</si>
  <si>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</si>
  <si>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</si>
  <si>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</si>
  <si>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</si>
  <si>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</si>
  <si>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</si>
  <si>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</si>
  <si>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</si>
  <si>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</si>
  <si>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</si>
  <si>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</si>
  <si>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</si>
  <si>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</si>
  <si>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</si>
  <si>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</si>
  <si>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</si>
  <si>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</si>
  <si>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</si>
  <si>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</si>
  <si>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</si>
  <si>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</si>
  <si>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</si>
  <si>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</si>
  <si>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</si>
  <si>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</si>
  <si>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</si>
  <si>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</si>
  <si>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</si>
  <si>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</si>
  <si>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</si>
  <si>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</si>
  <si>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</si>
  <si>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</si>
  <si>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</si>
  <si>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</si>
  <si>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</si>
  <si>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</si>
  <si>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</si>
  <si>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</si>
  <si>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</si>
  <si>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</si>
  <si>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</si>
  <si>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</si>
  <si>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</si>
  <si>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</si>
  <si>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</si>
  <si>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</si>
  <si>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</si>
  <si>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</si>
  <si>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</si>
  <si>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</si>
  <si>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</si>
  <si>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</si>
  <si>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</si>
  <si>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</si>
  <si>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</si>
  <si>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</si>
  <si>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</si>
  <si>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</si>
  <si>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</si>
  <si>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</si>
  <si>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</si>
  <si>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</si>
  <si>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</si>
  <si>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</si>
  <si>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</si>
  <si>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</si>
  <si>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</si>
  <si>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</si>
  <si>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</si>
  <si>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</si>
  <si>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</si>
  <si>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</si>
  <si>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</si>
  <si>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</si>
  <si>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</si>
  <si>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</si>
  <si>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03203263</t>
  </si>
  <si>
    <t>040022901</t>
  </si>
  <si>
    <t>47625429199</t>
  </si>
  <si>
    <t>Arena Hospitality Group d.d.</t>
  </si>
  <si>
    <t>Pula</t>
  </si>
  <si>
    <t>Smareglina ulica 3</t>
  </si>
  <si>
    <t>Istarska</t>
  </si>
  <si>
    <t>5510</t>
  </si>
  <si>
    <t>052/223 811</t>
  </si>
  <si>
    <t>052/212 132</t>
  </si>
  <si>
    <t>Reuel Israel Gavriel Slonim, Milena Perković</t>
  </si>
  <si>
    <t>Obveznik: Arena Hospitality Group d.d.__________________________________________________________</t>
  </si>
  <si>
    <t>Obveznik: Arena Hospitality Group d.d._____________________________________________________________</t>
  </si>
  <si>
    <t>DA</t>
  </si>
  <si>
    <t>Mažurana d.o.o.</t>
  </si>
  <si>
    <t>Ulika d.o.o.</t>
  </si>
  <si>
    <t>Sugarhill Investments B.V.</t>
  </si>
  <si>
    <t>Germany Real Estate B.V.</t>
  </si>
  <si>
    <t>Zagreb, Radnička cesta 80</t>
  </si>
  <si>
    <t>Nizozemska, Amsterdam</t>
  </si>
  <si>
    <t>080662589</t>
  </si>
  <si>
    <t>080662845</t>
  </si>
  <si>
    <t>320830051/ Trg.komora Nizozemska</t>
  </si>
  <si>
    <t>35832975/Trg. komora Nizozemska</t>
  </si>
  <si>
    <t>01.01.2018.</t>
  </si>
  <si>
    <t>Čale Neven</t>
  </si>
  <si>
    <t>ncale@arenahospitalitygroup.com</t>
  </si>
  <si>
    <t>uprava@arenahospitalitygroup.com</t>
  </si>
  <si>
    <t>www.arenahospitalitygroup.com</t>
  </si>
  <si>
    <t>30.06.2018.</t>
  </si>
  <si>
    <t>stanje na dan 30.06.2018.</t>
  </si>
  <si>
    <t>u razdoblju 01.01.2018. do 30.06.2018.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</si>
</sst>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  <numFmt numFmtId="198" formatCode="#,##0_ ;[Red]\-#,##0\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6" fillId="0" borderId="0" xfId="58" applyFont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3" fillId="0" borderId="30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6" fillId="34" borderId="10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1" fillId="0" borderId="10" xfId="51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Fill="1" applyBorder="1" applyAlignment="1">
      <alignment horizontal="left" vertical="center"/>
      <protection/>
    </xf>
    <xf numFmtId="0" fontId="17" fillId="0" borderId="0" xfId="58" applyFont="1" applyBorder="1" applyAlignment="1" applyProtection="1">
      <alignment horizontal="left"/>
      <protection hidden="1"/>
    </xf>
    <xf numFmtId="0" fontId="18" fillId="0" borderId="0" xfId="58" applyFont="1" applyBorder="1" applyAlignment="1">
      <alignment/>
      <protection/>
    </xf>
    <xf numFmtId="0" fontId="13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10" fillId="0" borderId="31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2" xfId="52" applyFont="1" applyBorder="1" applyAlignment="1" applyProtection="1">
      <alignment horizontal="center" vertical="top"/>
      <protection hidden="1"/>
    </xf>
    <xf numFmtId="0" fontId="3" fillId="0" borderId="32" xfId="52" applyFont="1" applyBorder="1" applyAlignment="1">
      <alignment horizontal="center"/>
      <protection/>
    </xf>
    <xf numFmtId="0" fontId="3" fillId="0" borderId="33" xfId="52" applyFont="1" applyBorder="1" applyAlignment="1">
      <alignment/>
      <protection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8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8" applyFont="1" applyAlignment="1">
      <alignment/>
      <protection/>
    </xf>
    <xf numFmtId="0" fontId="15" fillId="0" borderId="0" xfId="58" applyFont="1" applyBorder="1" applyAlignment="1">
      <alignment horizontal="justify" vertical="top" wrapText="1"/>
      <protection/>
    </xf>
    <xf numFmtId="0" fontId="9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 3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21">
    <dxf>
      <font>
        <color indexed="9"/>
      </font>
      <fill>
        <patternFill patternType="solid">
          <bgColor indexed="10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hospitalitygroup.com" TargetMode="External" /><Relationship Id="rId2" Type="http://schemas.openxmlformats.org/officeDocument/2006/relationships/hyperlink" Target="http://www.arenahospitalitygroup.com/" TargetMode="External" /><Relationship Id="rId3" Type="http://schemas.openxmlformats.org/officeDocument/2006/relationships/hyperlink" Target="mailto:ncale@arenahospitalitygroup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9">
      <selection activeCell="A25" sqref="A25:K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247</v>
      </c>
      <c r="B1" s="154"/>
      <c r="C1" s="154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91" t="s">
        <v>248</v>
      </c>
      <c r="B2" s="192"/>
      <c r="C2" s="192"/>
      <c r="D2" s="193"/>
      <c r="E2" s="118" t="s">
        <v>346</v>
      </c>
      <c r="F2" s="12"/>
      <c r="G2" s="13" t="s">
        <v>249</v>
      </c>
      <c r="H2" s="118" t="s">
        <v>351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194" t="s">
        <v>316</v>
      </c>
      <c r="B4" s="195"/>
      <c r="C4" s="195"/>
      <c r="D4" s="195"/>
      <c r="E4" s="195"/>
      <c r="F4" s="195"/>
      <c r="G4" s="195"/>
      <c r="H4" s="195"/>
      <c r="I4" s="196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4" t="s">
        <v>250</v>
      </c>
      <c r="B6" s="145"/>
      <c r="C6" s="159" t="s">
        <v>322</v>
      </c>
      <c r="D6" s="160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97" t="s">
        <v>251</v>
      </c>
      <c r="B8" s="198"/>
      <c r="C8" s="159" t="s">
        <v>323</v>
      </c>
      <c r="D8" s="160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9" t="s">
        <v>252</v>
      </c>
      <c r="B10" s="189"/>
      <c r="C10" s="159" t="s">
        <v>324</v>
      </c>
      <c r="D10" s="160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90"/>
      <c r="B11" s="189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4" t="s">
        <v>253</v>
      </c>
      <c r="B12" s="145"/>
      <c r="C12" s="161" t="s">
        <v>325</v>
      </c>
      <c r="D12" s="186"/>
      <c r="E12" s="186"/>
      <c r="F12" s="186"/>
      <c r="G12" s="186"/>
      <c r="H12" s="186"/>
      <c r="I12" s="147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4" t="s">
        <v>254</v>
      </c>
      <c r="B14" s="145"/>
      <c r="C14" s="187">
        <v>52100</v>
      </c>
      <c r="D14" s="188"/>
      <c r="E14" s="16"/>
      <c r="F14" s="161" t="s">
        <v>326</v>
      </c>
      <c r="G14" s="186"/>
      <c r="H14" s="186"/>
      <c r="I14" s="147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4" t="s">
        <v>255</v>
      </c>
      <c r="B16" s="145"/>
      <c r="C16" s="161" t="s">
        <v>327</v>
      </c>
      <c r="D16" s="186"/>
      <c r="E16" s="186"/>
      <c r="F16" s="186"/>
      <c r="G16" s="186"/>
      <c r="H16" s="186"/>
      <c r="I16" s="147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4" t="s">
        <v>256</v>
      </c>
      <c r="B18" s="145"/>
      <c r="C18" s="182" t="s">
        <v>349</v>
      </c>
      <c r="D18" s="183"/>
      <c r="E18" s="183"/>
      <c r="F18" s="183"/>
      <c r="G18" s="183"/>
      <c r="H18" s="183"/>
      <c r="I18" s="184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4" t="s">
        <v>257</v>
      </c>
      <c r="B20" s="145"/>
      <c r="C20" s="182" t="s">
        <v>350</v>
      </c>
      <c r="D20" s="183"/>
      <c r="E20" s="183"/>
      <c r="F20" s="183"/>
      <c r="G20" s="183"/>
      <c r="H20" s="183"/>
      <c r="I20" s="184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4" t="s">
        <v>258</v>
      </c>
      <c r="B22" s="145"/>
      <c r="C22" s="119">
        <v>359</v>
      </c>
      <c r="D22" s="161" t="s">
        <v>326</v>
      </c>
      <c r="E22" s="172"/>
      <c r="F22" s="173"/>
      <c r="G22" s="144"/>
      <c r="H22" s="185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4" t="s">
        <v>259</v>
      </c>
      <c r="B24" s="145"/>
      <c r="C24" s="119">
        <v>18</v>
      </c>
      <c r="D24" s="161" t="s">
        <v>328</v>
      </c>
      <c r="E24" s="172"/>
      <c r="F24" s="172"/>
      <c r="G24" s="173"/>
      <c r="H24" s="50" t="s">
        <v>260</v>
      </c>
      <c r="I24" s="120">
        <v>1314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44" t="s">
        <v>261</v>
      </c>
      <c r="B26" s="145"/>
      <c r="C26" s="121" t="s">
        <v>335</v>
      </c>
      <c r="D26" s="25"/>
      <c r="E26" s="33"/>
      <c r="F26" s="24"/>
      <c r="G26" s="174" t="s">
        <v>262</v>
      </c>
      <c r="H26" s="145"/>
      <c r="I26" s="122" t="s">
        <v>329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5" t="s">
        <v>263</v>
      </c>
      <c r="B28" s="176"/>
      <c r="C28" s="177"/>
      <c r="D28" s="177"/>
      <c r="E28" s="178" t="s">
        <v>264</v>
      </c>
      <c r="F28" s="179"/>
      <c r="G28" s="179"/>
      <c r="H28" s="180" t="s">
        <v>265</v>
      </c>
      <c r="I28" s="181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9" t="s">
        <v>336</v>
      </c>
      <c r="B30" s="162"/>
      <c r="C30" s="162"/>
      <c r="D30" s="163"/>
      <c r="E30" s="169" t="s">
        <v>340</v>
      </c>
      <c r="F30" s="162"/>
      <c r="G30" s="162"/>
      <c r="H30" s="159" t="s">
        <v>342</v>
      </c>
      <c r="I30" s="160"/>
      <c r="J30" s="10"/>
      <c r="K30" s="10"/>
      <c r="L30" s="10"/>
    </row>
    <row r="31" spans="1:12" ht="12.75">
      <c r="A31" s="92"/>
      <c r="B31" s="22"/>
      <c r="C31" s="21"/>
      <c r="D31" s="170"/>
      <c r="E31" s="170"/>
      <c r="F31" s="170"/>
      <c r="G31" s="171"/>
      <c r="H31" s="16"/>
      <c r="I31" s="99"/>
      <c r="J31" s="10"/>
      <c r="K31" s="10"/>
      <c r="L31" s="10"/>
    </row>
    <row r="32" spans="1:12" ht="12.75">
      <c r="A32" s="169" t="s">
        <v>337</v>
      </c>
      <c r="B32" s="162"/>
      <c r="C32" s="162"/>
      <c r="D32" s="163"/>
      <c r="E32" s="169" t="s">
        <v>340</v>
      </c>
      <c r="F32" s="162"/>
      <c r="G32" s="162"/>
      <c r="H32" s="159" t="s">
        <v>343</v>
      </c>
      <c r="I32" s="160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9" t="s">
        <v>338</v>
      </c>
      <c r="B34" s="162"/>
      <c r="C34" s="162"/>
      <c r="D34" s="163"/>
      <c r="E34" s="169" t="s">
        <v>341</v>
      </c>
      <c r="F34" s="162"/>
      <c r="G34" s="162"/>
      <c r="H34" s="159" t="s">
        <v>344</v>
      </c>
      <c r="I34" s="160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9" t="s">
        <v>339</v>
      </c>
      <c r="B36" s="162"/>
      <c r="C36" s="162"/>
      <c r="D36" s="163"/>
      <c r="E36" s="169" t="s">
        <v>341</v>
      </c>
      <c r="F36" s="162"/>
      <c r="G36" s="162"/>
      <c r="H36" s="159" t="s">
        <v>345</v>
      </c>
      <c r="I36" s="160"/>
      <c r="J36" s="10"/>
      <c r="K36" s="10"/>
      <c r="L36" s="10"/>
    </row>
    <row r="37" spans="1:12" ht="12.75">
      <c r="A37" s="101"/>
      <c r="B37" s="30"/>
      <c r="C37" s="164"/>
      <c r="D37" s="165"/>
      <c r="E37" s="16"/>
      <c r="F37" s="164"/>
      <c r="G37" s="165"/>
      <c r="H37" s="16"/>
      <c r="I37" s="93"/>
      <c r="J37" s="10"/>
      <c r="K37" s="10"/>
      <c r="L37" s="10"/>
    </row>
    <row r="38" spans="1:12" ht="12.75">
      <c r="A38" s="169"/>
      <c r="B38" s="162"/>
      <c r="C38" s="162"/>
      <c r="D38" s="163"/>
      <c r="E38" s="169"/>
      <c r="F38" s="162"/>
      <c r="G38" s="162"/>
      <c r="H38" s="159"/>
      <c r="I38" s="160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9"/>
      <c r="B40" s="162"/>
      <c r="C40" s="162"/>
      <c r="D40" s="163"/>
      <c r="E40" s="169"/>
      <c r="F40" s="162"/>
      <c r="G40" s="162"/>
      <c r="H40" s="159"/>
      <c r="I40" s="160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9" t="s">
        <v>266</v>
      </c>
      <c r="B44" s="140"/>
      <c r="C44" s="159"/>
      <c r="D44" s="160"/>
      <c r="E44" s="26"/>
      <c r="F44" s="161"/>
      <c r="G44" s="162"/>
      <c r="H44" s="162"/>
      <c r="I44" s="163"/>
      <c r="J44" s="10"/>
      <c r="K44" s="10"/>
      <c r="L44" s="10"/>
    </row>
    <row r="45" spans="1:12" ht="12.75">
      <c r="A45" s="101"/>
      <c r="B45" s="30"/>
      <c r="C45" s="164"/>
      <c r="D45" s="165"/>
      <c r="E45" s="16"/>
      <c r="F45" s="164"/>
      <c r="G45" s="166"/>
      <c r="H45" s="35"/>
      <c r="I45" s="105"/>
      <c r="J45" s="10"/>
      <c r="K45" s="10"/>
      <c r="L45" s="10"/>
    </row>
    <row r="46" spans="1:12" ht="12.75">
      <c r="A46" s="139" t="s">
        <v>267</v>
      </c>
      <c r="B46" s="140"/>
      <c r="C46" s="161" t="s">
        <v>347</v>
      </c>
      <c r="D46" s="167"/>
      <c r="E46" s="167"/>
      <c r="F46" s="167"/>
      <c r="G46" s="167"/>
      <c r="H46" s="167"/>
      <c r="I46" s="168"/>
      <c r="J46" s="10"/>
      <c r="K46" s="10"/>
      <c r="L46" s="10"/>
    </row>
    <row r="47" spans="1:12" ht="12.75">
      <c r="A47" s="92"/>
      <c r="B47" s="22"/>
      <c r="C47" s="21" t="s">
        <v>268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9" t="s">
        <v>269</v>
      </c>
      <c r="B48" s="140"/>
      <c r="C48" s="146" t="s">
        <v>330</v>
      </c>
      <c r="D48" s="142"/>
      <c r="E48" s="143"/>
      <c r="F48" s="16"/>
      <c r="G48" s="50" t="s">
        <v>270</v>
      </c>
      <c r="H48" s="146" t="s">
        <v>331</v>
      </c>
      <c r="I48" s="143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9" t="s">
        <v>256</v>
      </c>
      <c r="B50" s="140"/>
      <c r="C50" s="141" t="s">
        <v>348</v>
      </c>
      <c r="D50" s="142"/>
      <c r="E50" s="142"/>
      <c r="F50" s="142"/>
      <c r="G50" s="142"/>
      <c r="H50" s="142"/>
      <c r="I50" s="143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4" t="s">
        <v>271</v>
      </c>
      <c r="B52" s="145"/>
      <c r="C52" s="146" t="s">
        <v>332</v>
      </c>
      <c r="D52" s="142"/>
      <c r="E52" s="142"/>
      <c r="F52" s="142"/>
      <c r="G52" s="142"/>
      <c r="H52" s="142"/>
      <c r="I52" s="147"/>
      <c r="J52" s="10"/>
      <c r="K52" s="10"/>
      <c r="L52" s="10"/>
    </row>
    <row r="53" spans="1:12" ht="12.75">
      <c r="A53" s="106"/>
      <c r="B53" s="20"/>
      <c r="C53" s="155" t="s">
        <v>272</v>
      </c>
      <c r="D53" s="155"/>
      <c r="E53" s="155"/>
      <c r="F53" s="155"/>
      <c r="G53" s="155"/>
      <c r="H53" s="155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48" t="s">
        <v>273</v>
      </c>
      <c r="C55" s="149"/>
      <c r="D55" s="149"/>
      <c r="E55" s="149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50" t="s">
        <v>305</v>
      </c>
      <c r="C56" s="151"/>
      <c r="D56" s="151"/>
      <c r="E56" s="151"/>
      <c r="F56" s="151"/>
      <c r="G56" s="151"/>
      <c r="H56" s="151"/>
      <c r="I56" s="152"/>
      <c r="J56" s="10"/>
      <c r="K56" s="10"/>
      <c r="L56" s="10"/>
    </row>
    <row r="57" spans="1:12" ht="12.75">
      <c r="A57" s="106"/>
      <c r="B57" s="150" t="s">
        <v>306</v>
      </c>
      <c r="C57" s="151"/>
      <c r="D57" s="151"/>
      <c r="E57" s="151"/>
      <c r="F57" s="151"/>
      <c r="G57" s="151"/>
      <c r="H57" s="151"/>
      <c r="I57" s="108"/>
      <c r="J57" s="10"/>
      <c r="K57" s="10"/>
      <c r="L57" s="10"/>
    </row>
    <row r="58" spans="1:12" ht="12.75">
      <c r="A58" s="106"/>
      <c r="B58" s="150" t="s">
        <v>307</v>
      </c>
      <c r="C58" s="151"/>
      <c r="D58" s="151"/>
      <c r="E58" s="151"/>
      <c r="F58" s="151"/>
      <c r="G58" s="151"/>
      <c r="H58" s="151"/>
      <c r="I58" s="152"/>
      <c r="J58" s="10"/>
      <c r="K58" s="10"/>
      <c r="L58" s="10"/>
    </row>
    <row r="59" spans="1:12" ht="12.75">
      <c r="A59" s="106"/>
      <c r="B59" s="150" t="s">
        <v>308</v>
      </c>
      <c r="C59" s="151"/>
      <c r="D59" s="151"/>
      <c r="E59" s="151"/>
      <c r="F59" s="151"/>
      <c r="G59" s="151"/>
      <c r="H59" s="151"/>
      <c r="I59" s="152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274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275</v>
      </c>
      <c r="F62" s="33"/>
      <c r="G62" s="156" t="s">
        <v>276</v>
      </c>
      <c r="H62" s="157"/>
      <c r="I62" s="158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37"/>
      <c r="H63" s="138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20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hospitalitygroup.com"/>
    <hyperlink ref="C20" r:id="rId2" display="www.arenahospitalitygroup.com"/>
    <hyperlink ref="C50" r:id="rId3" display="ncale@arenahospitalitygroup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37">
      <selection activeCell="A25" sqref="A25:K25"/>
    </sheetView>
  </sheetViews>
  <sheetFormatPr defaultColWidth="9.140625" defaultRowHeight="12.75"/>
  <cols>
    <col min="1" max="9" width="9.140625" style="51" customWidth="1"/>
    <col min="10" max="10" width="11.140625" style="51" bestFit="1" customWidth="1"/>
    <col min="11" max="11" width="13.7109375" style="51" bestFit="1" customWidth="1"/>
    <col min="12" max="16384" width="9.140625" style="51" customWidth="1"/>
  </cols>
  <sheetData>
    <row r="1" spans="1:11" ht="12.75" customHeight="1">
      <c r="A1" s="209" t="s">
        <v>152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2.75" customHeight="1">
      <c r="A2" s="210" t="s">
        <v>352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>
      <c r="A3" s="211" t="s">
        <v>333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</row>
    <row r="4" spans="1:11" ht="22.5">
      <c r="A4" s="214" t="s">
        <v>58</v>
      </c>
      <c r="B4" s="215"/>
      <c r="C4" s="215"/>
      <c r="D4" s="215"/>
      <c r="E4" s="215"/>
      <c r="F4" s="215"/>
      <c r="G4" s="215"/>
      <c r="H4" s="216"/>
      <c r="I4" s="57" t="s">
        <v>277</v>
      </c>
      <c r="J4" s="58" t="s">
        <v>318</v>
      </c>
      <c r="K4" s="59" t="s">
        <v>319</v>
      </c>
    </row>
    <row r="5" spans="1:11" ht="12.75">
      <c r="A5" s="199">
        <v>1</v>
      </c>
      <c r="B5" s="199"/>
      <c r="C5" s="199"/>
      <c r="D5" s="199"/>
      <c r="E5" s="199"/>
      <c r="F5" s="199"/>
      <c r="G5" s="199"/>
      <c r="H5" s="199"/>
      <c r="I5" s="56">
        <v>2</v>
      </c>
      <c r="J5" s="55">
        <v>3</v>
      </c>
      <c r="K5" s="55">
        <v>4</v>
      </c>
    </row>
    <row r="6" spans="1:11" ht="12.75">
      <c r="A6" s="200"/>
      <c r="B6" s="201"/>
      <c r="C6" s="201"/>
      <c r="D6" s="201"/>
      <c r="E6" s="201"/>
      <c r="F6" s="201"/>
      <c r="G6" s="201"/>
      <c r="H6" s="201"/>
      <c r="I6" s="201"/>
      <c r="J6" s="201"/>
      <c r="K6" s="202"/>
    </row>
    <row r="7" spans="1:11" ht="12.75">
      <c r="A7" s="203" t="s">
        <v>59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>
      <c r="A8" s="206" t="s">
        <v>12</v>
      </c>
      <c r="B8" s="207"/>
      <c r="C8" s="207"/>
      <c r="D8" s="207"/>
      <c r="E8" s="207"/>
      <c r="F8" s="207"/>
      <c r="G8" s="207"/>
      <c r="H8" s="208"/>
      <c r="I8" s="1">
        <v>2</v>
      </c>
      <c r="J8" s="126">
        <f>J9+J16+J26+J35+J39</f>
        <v>1852099135.1445796</v>
      </c>
      <c r="K8" s="126">
        <f>K9+K16+K26+K35+K39</f>
        <v>1910517903.6555593</v>
      </c>
    </row>
    <row r="9" spans="1:11" ht="12.75">
      <c r="A9" s="217" t="s">
        <v>204</v>
      </c>
      <c r="B9" s="218"/>
      <c r="C9" s="218"/>
      <c r="D9" s="218"/>
      <c r="E9" s="218"/>
      <c r="F9" s="218"/>
      <c r="G9" s="218"/>
      <c r="H9" s="219"/>
      <c r="I9" s="1">
        <v>3</v>
      </c>
      <c r="J9" s="126">
        <f>SUM(J10:J15)</f>
        <v>1335177</v>
      </c>
      <c r="K9" s="126">
        <f>SUM(K10:K15)</f>
        <v>1288033</v>
      </c>
    </row>
    <row r="10" spans="1:11" ht="12.75">
      <c r="A10" s="217" t="s">
        <v>111</v>
      </c>
      <c r="B10" s="218"/>
      <c r="C10" s="218"/>
      <c r="D10" s="218"/>
      <c r="E10" s="218"/>
      <c r="F10" s="218"/>
      <c r="G10" s="218"/>
      <c r="H10" s="219"/>
      <c r="I10" s="1">
        <v>4</v>
      </c>
      <c r="J10" s="7"/>
      <c r="K10" s="7">
        <v>0</v>
      </c>
    </row>
    <row r="11" spans="1:11" ht="12.75">
      <c r="A11" s="217" t="s">
        <v>13</v>
      </c>
      <c r="B11" s="218"/>
      <c r="C11" s="218"/>
      <c r="D11" s="218"/>
      <c r="E11" s="218"/>
      <c r="F11" s="218"/>
      <c r="G11" s="218"/>
      <c r="H11" s="219"/>
      <c r="I11" s="1">
        <v>5</v>
      </c>
      <c r="J11" s="127">
        <v>777408</v>
      </c>
      <c r="K11" s="127">
        <v>730264</v>
      </c>
    </row>
    <row r="12" spans="1:11" ht="12.75">
      <c r="A12" s="217" t="s">
        <v>112</v>
      </c>
      <c r="B12" s="218"/>
      <c r="C12" s="218"/>
      <c r="D12" s="218"/>
      <c r="E12" s="218"/>
      <c r="F12" s="218"/>
      <c r="G12" s="218"/>
      <c r="H12" s="219"/>
      <c r="I12" s="1">
        <v>6</v>
      </c>
      <c r="J12" s="127"/>
      <c r="K12" s="127">
        <v>0</v>
      </c>
    </row>
    <row r="13" spans="1:11" ht="12.75">
      <c r="A13" s="217" t="s">
        <v>207</v>
      </c>
      <c r="B13" s="218"/>
      <c r="C13" s="218"/>
      <c r="D13" s="218"/>
      <c r="E13" s="218"/>
      <c r="F13" s="218"/>
      <c r="G13" s="218"/>
      <c r="H13" s="219"/>
      <c r="I13" s="1">
        <v>7</v>
      </c>
      <c r="J13" s="127"/>
      <c r="K13" s="127">
        <v>0</v>
      </c>
    </row>
    <row r="14" spans="1:11" ht="12.75">
      <c r="A14" s="217" t="s">
        <v>208</v>
      </c>
      <c r="B14" s="218"/>
      <c r="C14" s="218"/>
      <c r="D14" s="218"/>
      <c r="E14" s="218"/>
      <c r="F14" s="218"/>
      <c r="G14" s="218"/>
      <c r="H14" s="219"/>
      <c r="I14" s="1">
        <v>8</v>
      </c>
      <c r="J14" s="127">
        <v>557769</v>
      </c>
      <c r="K14" s="127">
        <v>557769</v>
      </c>
    </row>
    <row r="15" spans="1:11" ht="12.75">
      <c r="A15" s="217" t="s">
        <v>209</v>
      </c>
      <c r="B15" s="218"/>
      <c r="C15" s="218"/>
      <c r="D15" s="218"/>
      <c r="E15" s="218"/>
      <c r="F15" s="218"/>
      <c r="G15" s="218"/>
      <c r="H15" s="219"/>
      <c r="I15" s="1">
        <v>9</v>
      </c>
      <c r="J15" s="7"/>
      <c r="K15" s="7">
        <v>0</v>
      </c>
    </row>
    <row r="16" spans="1:11" ht="12.75">
      <c r="A16" s="217" t="s">
        <v>205</v>
      </c>
      <c r="B16" s="218"/>
      <c r="C16" s="218"/>
      <c r="D16" s="218"/>
      <c r="E16" s="218"/>
      <c r="F16" s="218"/>
      <c r="G16" s="218"/>
      <c r="H16" s="219"/>
      <c r="I16" s="1">
        <v>10</v>
      </c>
      <c r="J16" s="126">
        <f>SUM(J17:J25)</f>
        <v>1785451048.9851465</v>
      </c>
      <c r="K16" s="126">
        <f>SUM(K17:K25)</f>
        <v>1838421262</v>
      </c>
    </row>
    <row r="17" spans="1:11" ht="12.75">
      <c r="A17" s="217" t="s">
        <v>210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314633041.476104</v>
      </c>
      <c r="K17" s="7">
        <v>312856853</v>
      </c>
    </row>
    <row r="18" spans="1:11" ht="12.75">
      <c r="A18" s="217" t="s">
        <v>246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1320668857.2550628</v>
      </c>
      <c r="K18" s="7">
        <v>1343637890</v>
      </c>
    </row>
    <row r="19" spans="1:11" ht="12.75">
      <c r="A19" s="217" t="s">
        <v>211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>
        <v>116181553.2539797</v>
      </c>
      <c r="K19" s="7">
        <v>132083748</v>
      </c>
    </row>
    <row r="20" spans="1:11" ht="12.75">
      <c r="A20" s="217" t="s">
        <v>26</v>
      </c>
      <c r="B20" s="218"/>
      <c r="C20" s="218"/>
      <c r="D20" s="218"/>
      <c r="E20" s="218"/>
      <c r="F20" s="218"/>
      <c r="G20" s="218"/>
      <c r="H20" s="219"/>
      <c r="I20" s="1">
        <v>14</v>
      </c>
      <c r="J20" s="127">
        <v>2416232</v>
      </c>
      <c r="K20" s="127">
        <v>5939559</v>
      </c>
    </row>
    <row r="21" spans="1:11" ht="12.75">
      <c r="A21" s="217" t="s">
        <v>27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/>
      <c r="K21" s="7">
        <v>0</v>
      </c>
    </row>
    <row r="22" spans="1:11" ht="12.75">
      <c r="A22" s="217" t="s">
        <v>71</v>
      </c>
      <c r="B22" s="218"/>
      <c r="C22" s="218"/>
      <c r="D22" s="218"/>
      <c r="E22" s="218"/>
      <c r="F22" s="218"/>
      <c r="G22" s="218"/>
      <c r="H22" s="219"/>
      <c r="I22" s="1">
        <v>16</v>
      </c>
      <c r="J22" s="127">
        <v>819282</v>
      </c>
      <c r="K22" s="127">
        <v>5464512</v>
      </c>
    </row>
    <row r="23" spans="1:11" ht="12.75">
      <c r="A23" s="217" t="s">
        <v>72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>
        <v>22044723</v>
      </c>
      <c r="K23" s="7">
        <v>28918823</v>
      </c>
    </row>
    <row r="24" spans="1:11" ht="12.75">
      <c r="A24" s="217" t="s">
        <v>73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>
        <v>8687360</v>
      </c>
      <c r="K24" s="7">
        <v>9519877</v>
      </c>
    </row>
    <row r="25" spans="1:11" ht="12.75">
      <c r="A25" s="217" t="s">
        <v>74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/>
      <c r="K25" s="7">
        <v>0</v>
      </c>
    </row>
    <row r="26" spans="1:11" ht="12.75">
      <c r="A26" s="217" t="s">
        <v>189</v>
      </c>
      <c r="B26" s="218"/>
      <c r="C26" s="218"/>
      <c r="D26" s="218"/>
      <c r="E26" s="218"/>
      <c r="F26" s="218"/>
      <c r="G26" s="218"/>
      <c r="H26" s="219"/>
      <c r="I26" s="1">
        <v>20</v>
      </c>
      <c r="J26" s="126">
        <f>SUM(J27:J34)</f>
        <v>37322573.94878248</v>
      </c>
      <c r="K26" s="126">
        <f>SUM(K27:K34)</f>
        <v>37100289</v>
      </c>
    </row>
    <row r="27" spans="1:11" ht="12.75">
      <c r="A27" s="217" t="s">
        <v>75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/>
      <c r="K27" s="7">
        <v>0</v>
      </c>
    </row>
    <row r="28" spans="1:11" ht="12.75">
      <c r="A28" s="217" t="s">
        <v>76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/>
      <c r="K28" s="7">
        <v>0</v>
      </c>
    </row>
    <row r="29" spans="1:11" ht="12.75">
      <c r="A29" s="217" t="s">
        <v>77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>
        <v>207698.4341657</v>
      </c>
      <c r="K29" s="7">
        <v>0</v>
      </c>
    </row>
    <row r="30" spans="1:11" ht="12.75">
      <c r="A30" s="217" t="s">
        <v>82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>
        <v>33838976.0466278</v>
      </c>
      <c r="K30" s="7">
        <v>33580567</v>
      </c>
    </row>
    <row r="31" spans="1:11" ht="12.75">
      <c r="A31" s="217" t="s">
        <v>83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/>
      <c r="K31" s="7">
        <v>0</v>
      </c>
    </row>
    <row r="32" spans="1:11" ht="12.75">
      <c r="A32" s="217" t="s">
        <v>84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>
        <v>3275899.467988981</v>
      </c>
      <c r="K32" s="7">
        <v>3519722</v>
      </c>
    </row>
    <row r="33" spans="1:11" ht="12.75">
      <c r="A33" s="217" t="s">
        <v>78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/>
      <c r="K33" s="7">
        <v>0</v>
      </c>
    </row>
    <row r="34" spans="1:11" ht="12.75">
      <c r="A34" s="217" t="s">
        <v>182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/>
      <c r="K34" s="7">
        <v>0</v>
      </c>
    </row>
    <row r="35" spans="1:11" ht="12.75">
      <c r="A35" s="217" t="s">
        <v>183</v>
      </c>
      <c r="B35" s="218"/>
      <c r="C35" s="218"/>
      <c r="D35" s="218"/>
      <c r="E35" s="218"/>
      <c r="F35" s="218"/>
      <c r="G35" s="218"/>
      <c r="H35" s="219"/>
      <c r="I35" s="1">
        <v>29</v>
      </c>
      <c r="J35" s="126">
        <f>SUM(J36:J38)</f>
        <v>0</v>
      </c>
      <c r="K35" s="126">
        <v>0</v>
      </c>
    </row>
    <row r="36" spans="1:11" ht="12.75">
      <c r="A36" s="217" t="s">
        <v>79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/>
      <c r="K36" s="7">
        <v>0</v>
      </c>
    </row>
    <row r="37" spans="1:11" ht="12.75">
      <c r="A37" s="217" t="s">
        <v>80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/>
      <c r="K37" s="7">
        <v>0</v>
      </c>
    </row>
    <row r="38" spans="1:11" ht="12.75">
      <c r="A38" s="217" t="s">
        <v>81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/>
      <c r="K38" s="7">
        <v>0</v>
      </c>
    </row>
    <row r="39" spans="1:11" ht="12.75">
      <c r="A39" s="217" t="s">
        <v>184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>
        <v>27990335.2106506</v>
      </c>
      <c r="K39" s="7">
        <v>33708319.6555594</v>
      </c>
    </row>
    <row r="40" spans="1:11" ht="12.75">
      <c r="A40" s="206" t="s">
        <v>239</v>
      </c>
      <c r="B40" s="207"/>
      <c r="C40" s="207"/>
      <c r="D40" s="207"/>
      <c r="E40" s="207"/>
      <c r="F40" s="207"/>
      <c r="G40" s="207"/>
      <c r="H40" s="208"/>
      <c r="I40" s="1">
        <v>34</v>
      </c>
      <c r="J40" s="126">
        <f>J41+J49+J56+J64</f>
        <v>824275151.4067483</v>
      </c>
      <c r="K40" s="126">
        <f>K41+K49+K56+K64</f>
        <v>819668329</v>
      </c>
    </row>
    <row r="41" spans="1:11" ht="12.75">
      <c r="A41" s="217" t="s">
        <v>99</v>
      </c>
      <c r="B41" s="218"/>
      <c r="C41" s="218"/>
      <c r="D41" s="218"/>
      <c r="E41" s="218"/>
      <c r="F41" s="218"/>
      <c r="G41" s="218"/>
      <c r="H41" s="219"/>
      <c r="I41" s="1">
        <v>35</v>
      </c>
      <c r="J41" s="126">
        <f>SUM(J42:J48)</f>
        <v>4395963.4179651</v>
      </c>
      <c r="K41" s="126">
        <f>SUM(K42:K48)</f>
        <v>5597003</v>
      </c>
    </row>
    <row r="42" spans="1:11" ht="12.75">
      <c r="A42" s="217" t="s">
        <v>116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3892544.4179651</v>
      </c>
      <c r="K42" s="7">
        <v>5140968</v>
      </c>
    </row>
    <row r="43" spans="1:11" ht="12.75">
      <c r="A43" s="217" t="s">
        <v>117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/>
      <c r="K43" s="7">
        <v>0</v>
      </c>
    </row>
    <row r="44" spans="1:11" ht="12.75">
      <c r="A44" s="217" t="s">
        <v>85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/>
      <c r="K44" s="7">
        <v>0</v>
      </c>
    </row>
    <row r="45" spans="1:11" ht="12.75">
      <c r="A45" s="217" t="s">
        <v>86</v>
      </c>
      <c r="B45" s="218"/>
      <c r="C45" s="218"/>
      <c r="D45" s="218"/>
      <c r="E45" s="218"/>
      <c r="F45" s="218"/>
      <c r="G45" s="218"/>
      <c r="H45" s="219"/>
      <c r="I45" s="1">
        <v>39</v>
      </c>
      <c r="J45" s="127">
        <v>2216</v>
      </c>
      <c r="K45" s="127">
        <v>67933</v>
      </c>
    </row>
    <row r="46" spans="1:11" ht="12.75">
      <c r="A46" s="217" t="s">
        <v>87</v>
      </c>
      <c r="B46" s="218"/>
      <c r="C46" s="218"/>
      <c r="D46" s="218"/>
      <c r="E46" s="218"/>
      <c r="F46" s="218"/>
      <c r="G46" s="218"/>
      <c r="H46" s="219"/>
      <c r="I46" s="1">
        <v>40</v>
      </c>
      <c r="J46" s="127">
        <v>501203</v>
      </c>
      <c r="K46" s="127">
        <v>388102</v>
      </c>
    </row>
    <row r="47" spans="1:11" ht="12.75">
      <c r="A47" s="217" t="s">
        <v>88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/>
      <c r="K47" s="7">
        <v>0</v>
      </c>
    </row>
    <row r="48" spans="1:11" ht="12.75">
      <c r="A48" s="217" t="s">
        <v>89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/>
      <c r="K48" s="7">
        <v>0</v>
      </c>
    </row>
    <row r="49" spans="1:11" ht="12.75">
      <c r="A49" s="217" t="s">
        <v>100</v>
      </c>
      <c r="B49" s="218"/>
      <c r="C49" s="218"/>
      <c r="D49" s="218"/>
      <c r="E49" s="218"/>
      <c r="F49" s="218"/>
      <c r="G49" s="218"/>
      <c r="H49" s="219"/>
      <c r="I49" s="1">
        <v>43</v>
      </c>
      <c r="J49" s="126">
        <f>SUM(J50:J55)</f>
        <v>19573118.679951005</v>
      </c>
      <c r="K49" s="126">
        <f>SUM(K50:K55)</f>
        <v>80640555</v>
      </c>
    </row>
    <row r="50" spans="1:11" ht="12.75">
      <c r="A50" s="217" t="s">
        <v>199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>
        <v>781843.4074473081</v>
      </c>
      <c r="K50" s="7">
        <v>752244</v>
      </c>
    </row>
    <row r="51" spans="1:11" ht="12.75">
      <c r="A51" s="217" t="s">
        <v>200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12969774.973874599</v>
      </c>
      <c r="K51" s="7">
        <v>71673864</v>
      </c>
    </row>
    <row r="52" spans="1:11" ht="12.75">
      <c r="A52" s="217" t="s">
        <v>201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/>
      <c r="K52" s="7">
        <v>0</v>
      </c>
    </row>
    <row r="53" spans="1:11" ht="12.75">
      <c r="A53" s="217" t="s">
        <v>202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/>
      <c r="K53" s="7">
        <v>0</v>
      </c>
    </row>
    <row r="54" spans="1:11" ht="12.75">
      <c r="A54" s="217" t="s">
        <v>9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1012963.0996309</v>
      </c>
      <c r="K54" s="7">
        <v>3999318</v>
      </c>
    </row>
    <row r="55" spans="1:11" ht="12.75">
      <c r="A55" s="217" t="s">
        <v>10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4808537.198998199</v>
      </c>
      <c r="K55" s="7">
        <v>4215129</v>
      </c>
    </row>
    <row r="56" spans="1:11" ht="12.75">
      <c r="A56" s="217" t="s">
        <v>101</v>
      </c>
      <c r="B56" s="218"/>
      <c r="C56" s="218"/>
      <c r="D56" s="218"/>
      <c r="E56" s="218"/>
      <c r="F56" s="218"/>
      <c r="G56" s="218"/>
      <c r="H56" s="219"/>
      <c r="I56" s="1">
        <v>50</v>
      </c>
      <c r="J56" s="126">
        <f>SUM(J57:J63)</f>
        <v>205345</v>
      </c>
      <c r="K56" s="126">
        <f>SUM(K57:K63)</f>
        <v>5049539</v>
      </c>
    </row>
    <row r="57" spans="1:11" ht="12.75">
      <c r="A57" s="217" t="s">
        <v>75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/>
      <c r="K57" s="7">
        <v>0</v>
      </c>
    </row>
    <row r="58" spans="1:11" ht="12.75">
      <c r="A58" s="217" t="s">
        <v>76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/>
      <c r="K58" s="7">
        <v>0</v>
      </c>
    </row>
    <row r="59" spans="1:11" ht="12.75">
      <c r="A59" s="217" t="s">
        <v>241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/>
      <c r="K59" s="7">
        <v>0</v>
      </c>
    </row>
    <row r="60" spans="1:11" ht="12.75">
      <c r="A60" s="217" t="s">
        <v>82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/>
      <c r="K60" s="7">
        <v>0</v>
      </c>
    </row>
    <row r="61" spans="1:11" ht="12.75">
      <c r="A61" s="217" t="s">
        <v>83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>
        <v>205345</v>
      </c>
      <c r="K61" s="7">
        <v>205345</v>
      </c>
    </row>
    <row r="62" spans="1:11" ht="12.75">
      <c r="A62" s="217" t="s">
        <v>84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/>
      <c r="K62" s="7">
        <v>4844194</v>
      </c>
    </row>
    <row r="63" spans="1:11" ht="12.75">
      <c r="A63" s="217" t="s">
        <v>45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/>
      <c r="K63" s="7">
        <v>0</v>
      </c>
    </row>
    <row r="64" spans="1:11" ht="12.75">
      <c r="A64" s="217" t="s">
        <v>206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800100724.3088322</v>
      </c>
      <c r="K64" s="7">
        <v>728381232</v>
      </c>
    </row>
    <row r="65" spans="1:11" ht="12.75">
      <c r="A65" s="206" t="s">
        <v>55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/>
      <c r="K65" s="7">
        <v>0</v>
      </c>
    </row>
    <row r="66" spans="1:11" ht="12.75">
      <c r="A66" s="206" t="s">
        <v>240</v>
      </c>
      <c r="B66" s="207"/>
      <c r="C66" s="207"/>
      <c r="D66" s="207"/>
      <c r="E66" s="207"/>
      <c r="F66" s="207"/>
      <c r="G66" s="207"/>
      <c r="H66" s="208"/>
      <c r="I66" s="1">
        <v>60</v>
      </c>
      <c r="J66" s="126">
        <f>J7+J8+J40+J65</f>
        <v>2676374286.5513277</v>
      </c>
      <c r="K66" s="126">
        <f>K7+K8+K40+K65</f>
        <v>2730186232.6555595</v>
      </c>
    </row>
    <row r="67" spans="1:11" ht="12.75">
      <c r="A67" s="220" t="s">
        <v>90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/>
      <c r="K67" s="8"/>
    </row>
    <row r="68" spans="1:11" ht="12.75">
      <c r="A68" s="223" t="s">
        <v>57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3" t="s">
        <v>190</v>
      </c>
      <c r="B69" s="204"/>
      <c r="C69" s="204"/>
      <c r="D69" s="204"/>
      <c r="E69" s="204"/>
      <c r="F69" s="204"/>
      <c r="G69" s="204"/>
      <c r="H69" s="205"/>
      <c r="I69" s="3">
        <v>62</v>
      </c>
      <c r="J69" s="128">
        <f>J70+J71+J72+J78+J79+J82+J85</f>
        <v>1565756405.5374734</v>
      </c>
      <c r="K69" s="128">
        <f>K70+K71+K72+K78+K79+K82+K85</f>
        <v>1538775538</v>
      </c>
    </row>
    <row r="70" spans="1:11" ht="12.75">
      <c r="A70" s="217" t="s">
        <v>140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102574420</v>
      </c>
      <c r="K70" s="7">
        <v>102574420</v>
      </c>
    </row>
    <row r="71" spans="1:11" ht="12.75">
      <c r="A71" s="217" t="s">
        <v>141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>
        <v>1142742013</v>
      </c>
      <c r="K71" s="7">
        <v>1142742013</v>
      </c>
    </row>
    <row r="72" spans="1:11" ht="12.75">
      <c r="A72" s="217" t="s">
        <v>142</v>
      </c>
      <c r="B72" s="218"/>
      <c r="C72" s="218"/>
      <c r="D72" s="218"/>
      <c r="E72" s="218"/>
      <c r="F72" s="218"/>
      <c r="G72" s="218"/>
      <c r="H72" s="219"/>
      <c r="I72" s="1">
        <v>65</v>
      </c>
      <c r="J72" s="126">
        <f>J73+J74-J75+J76+J77</f>
        <v>326304606.834901</v>
      </c>
      <c r="K72" s="126">
        <f>K73+K74-K75+K76+K77</f>
        <v>320223502</v>
      </c>
    </row>
    <row r="73" spans="1:11" ht="12.75">
      <c r="A73" s="217" t="s">
        <v>143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>
        <v>2182500</v>
      </c>
      <c r="K73" s="7">
        <v>5128721</v>
      </c>
    </row>
    <row r="74" spans="1:11" ht="12.75">
      <c r="A74" s="217" t="s">
        <v>144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>
        <v>3380</v>
      </c>
      <c r="K74" s="7">
        <v>3380</v>
      </c>
    </row>
    <row r="75" spans="1:11" ht="12.75">
      <c r="A75" s="217" t="s">
        <v>132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>
        <v>3380</v>
      </c>
      <c r="K75" s="7">
        <v>3380</v>
      </c>
    </row>
    <row r="76" spans="1:11" ht="12.75">
      <c r="A76" s="217" t="s">
        <v>133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/>
      <c r="K76" s="7">
        <v>0</v>
      </c>
    </row>
    <row r="77" spans="1:11" ht="12.75">
      <c r="A77" s="217" t="s">
        <v>134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324122106.834901</v>
      </c>
      <c r="K77" s="7">
        <v>315094781</v>
      </c>
    </row>
    <row r="78" spans="1:11" ht="12.75">
      <c r="A78" s="217" t="s">
        <v>135</v>
      </c>
      <c r="B78" s="218"/>
      <c r="C78" s="218"/>
      <c r="D78" s="218"/>
      <c r="E78" s="218"/>
      <c r="F78" s="218"/>
      <c r="G78" s="218"/>
      <c r="H78" s="219"/>
      <c r="I78" s="1">
        <v>71</v>
      </c>
      <c r="J78" s="127">
        <v>111690</v>
      </c>
      <c r="K78" s="7">
        <v>111690</v>
      </c>
    </row>
    <row r="79" spans="1:11" ht="12.75">
      <c r="A79" s="217" t="s">
        <v>237</v>
      </c>
      <c r="B79" s="218"/>
      <c r="C79" s="218"/>
      <c r="D79" s="218"/>
      <c r="E79" s="218"/>
      <c r="F79" s="218"/>
      <c r="G79" s="218"/>
      <c r="H79" s="219"/>
      <c r="I79" s="1">
        <v>72</v>
      </c>
      <c r="J79" s="126">
        <f>J80-J81</f>
        <v>-94058950</v>
      </c>
      <c r="K79" s="126">
        <f>K80-K81</f>
        <v>-5976324</v>
      </c>
    </row>
    <row r="80" spans="1:11" ht="12.75">
      <c r="A80" s="226" t="s">
        <v>168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/>
      <c r="K80" s="7">
        <v>0</v>
      </c>
    </row>
    <row r="81" spans="1:11" ht="12.75">
      <c r="A81" s="226" t="s">
        <v>169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>
        <v>94058950</v>
      </c>
      <c r="K81" s="7">
        <v>5976324</v>
      </c>
    </row>
    <row r="82" spans="1:11" ht="12.75">
      <c r="A82" s="217" t="s">
        <v>238</v>
      </c>
      <c r="B82" s="218"/>
      <c r="C82" s="218"/>
      <c r="D82" s="218"/>
      <c r="E82" s="218"/>
      <c r="F82" s="218"/>
      <c r="G82" s="218"/>
      <c r="H82" s="219"/>
      <c r="I82" s="1">
        <v>75</v>
      </c>
      <c r="J82" s="126">
        <f>J83-J84</f>
        <v>88082625.70257254</v>
      </c>
      <c r="K82" s="126">
        <f>K83-K84</f>
        <v>-20899763</v>
      </c>
    </row>
    <row r="83" spans="1:11" ht="12.75">
      <c r="A83" s="226" t="s">
        <v>170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88082625.70257254</v>
      </c>
      <c r="K83" s="7">
        <v>0</v>
      </c>
    </row>
    <row r="84" spans="1:11" ht="12.75">
      <c r="A84" s="226" t="s">
        <v>171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/>
      <c r="K84" s="7">
        <v>20899763</v>
      </c>
    </row>
    <row r="85" spans="1:11" ht="12.75">
      <c r="A85" s="217" t="s">
        <v>172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/>
      <c r="K85" s="7">
        <v>0</v>
      </c>
    </row>
    <row r="86" spans="1:11" ht="12.75">
      <c r="A86" s="206" t="s">
        <v>18</v>
      </c>
      <c r="B86" s="207"/>
      <c r="C86" s="207"/>
      <c r="D86" s="207"/>
      <c r="E86" s="207"/>
      <c r="F86" s="207"/>
      <c r="G86" s="207"/>
      <c r="H86" s="208"/>
      <c r="I86" s="1">
        <v>79</v>
      </c>
      <c r="J86" s="126">
        <f>SUM(J87:J89)</f>
        <v>62748578.5295284</v>
      </c>
      <c r="K86" s="126">
        <f>SUM(K87:K89)</f>
        <v>65961607</v>
      </c>
    </row>
    <row r="87" spans="1:11" ht="12.75">
      <c r="A87" s="217" t="s">
        <v>128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>
        <v>1348259</v>
      </c>
      <c r="K87" s="7">
        <v>1348259</v>
      </c>
    </row>
    <row r="88" spans="1:11" ht="12.75">
      <c r="A88" s="217" t="s">
        <v>129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/>
      <c r="K88" s="7">
        <v>0</v>
      </c>
    </row>
    <row r="89" spans="1:11" ht="12.75">
      <c r="A89" s="217" t="s">
        <v>130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>
        <v>61400319.5295284</v>
      </c>
      <c r="K89" s="7">
        <v>64613348</v>
      </c>
    </row>
    <row r="90" spans="1:11" ht="12.75">
      <c r="A90" s="206" t="s">
        <v>19</v>
      </c>
      <c r="B90" s="207"/>
      <c r="C90" s="207"/>
      <c r="D90" s="207"/>
      <c r="E90" s="207"/>
      <c r="F90" s="207"/>
      <c r="G90" s="207"/>
      <c r="H90" s="208"/>
      <c r="I90" s="1">
        <v>83</v>
      </c>
      <c r="J90" s="126">
        <f>SUM(J91:J99)</f>
        <v>882190996.9475859</v>
      </c>
      <c r="K90" s="126">
        <f>SUM(K91:K99)</f>
        <v>904663312</v>
      </c>
    </row>
    <row r="91" spans="1:11" ht="12.75">
      <c r="A91" s="217" t="s">
        <v>131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/>
      <c r="K91" s="7">
        <v>0</v>
      </c>
    </row>
    <row r="92" spans="1:11" ht="12.75">
      <c r="A92" s="217" t="s">
        <v>242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>
        <v>75135996.153</v>
      </c>
      <c r="K92" s="7">
        <v>73795836</v>
      </c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>
        <v>807055000.794586</v>
      </c>
      <c r="K93" s="7">
        <v>828961758</v>
      </c>
    </row>
    <row r="94" spans="1:11" ht="12.75">
      <c r="A94" s="217" t="s">
        <v>243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/>
      <c r="K94" s="7">
        <v>0</v>
      </c>
    </row>
    <row r="95" spans="1:11" ht="12.75">
      <c r="A95" s="217" t="s">
        <v>244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/>
      <c r="K95" s="7">
        <v>0</v>
      </c>
    </row>
    <row r="96" spans="1:11" ht="12.75">
      <c r="A96" s="217" t="s">
        <v>245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/>
      <c r="K96" s="7">
        <v>0</v>
      </c>
    </row>
    <row r="97" spans="1:11" ht="12.75">
      <c r="A97" s="217" t="s">
        <v>93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/>
      <c r="K97" s="7">
        <v>0</v>
      </c>
    </row>
    <row r="98" spans="1:11" ht="12.75">
      <c r="A98" s="217" t="s">
        <v>91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/>
      <c r="K98" s="7">
        <v>1905718</v>
      </c>
    </row>
    <row r="99" spans="1:11" ht="12.75">
      <c r="A99" s="217" t="s">
        <v>92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/>
      <c r="K99" s="7">
        <v>0</v>
      </c>
    </row>
    <row r="100" spans="1:11" ht="12.75">
      <c r="A100" s="206" t="s">
        <v>20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126">
        <f>SUM(J101:J112)</f>
        <v>165678306.1785656</v>
      </c>
      <c r="K100" s="126">
        <f>SUM(K101:K112)</f>
        <v>220785776</v>
      </c>
    </row>
    <row r="101" spans="1:11" ht="12.75">
      <c r="A101" s="217" t="s">
        <v>131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>
        <v>22533585.8827697</v>
      </c>
      <c r="K101" s="7">
        <v>15314912</v>
      </c>
    </row>
    <row r="102" spans="1:11" ht="12.75">
      <c r="A102" s="217" t="s">
        <v>242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/>
      <c r="K102" s="7">
        <v>0</v>
      </c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>
        <v>38221201.8342733</v>
      </c>
      <c r="K103" s="7">
        <v>37143984</v>
      </c>
    </row>
    <row r="104" spans="1:11" ht="12.75">
      <c r="A104" s="217" t="s">
        <v>243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12451669.5014353</v>
      </c>
      <c r="K104" s="7">
        <v>46255854</v>
      </c>
    </row>
    <row r="105" spans="1:11" ht="12.75">
      <c r="A105" s="217" t="s">
        <v>244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23632848.9654897</v>
      </c>
      <c r="K105" s="7">
        <v>59846040</v>
      </c>
    </row>
    <row r="106" spans="1:11" ht="12.75">
      <c r="A106" s="217" t="s">
        <v>245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/>
      <c r="K106" s="7">
        <v>0</v>
      </c>
    </row>
    <row r="107" spans="1:11" ht="12.75">
      <c r="A107" s="217" t="s">
        <v>93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/>
      <c r="K107" s="7">
        <v>0</v>
      </c>
    </row>
    <row r="108" spans="1:11" ht="12.75">
      <c r="A108" s="217" t="s">
        <v>94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16091425</v>
      </c>
      <c r="K108" s="134">
        <v>16449404</v>
      </c>
    </row>
    <row r="109" spans="1:11" ht="12.75">
      <c r="A109" s="217" t="s">
        <v>95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29754720.9945976</v>
      </c>
      <c r="K109" s="134">
        <v>19950794</v>
      </c>
    </row>
    <row r="110" spans="1:11" ht="12.75">
      <c r="A110" s="217" t="s">
        <v>98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/>
      <c r="K110" s="134">
        <v>0</v>
      </c>
    </row>
    <row r="111" spans="1:11" ht="12.75">
      <c r="A111" s="217" t="s">
        <v>96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/>
      <c r="K111" s="134">
        <v>0</v>
      </c>
    </row>
    <row r="112" spans="1:11" ht="12.75">
      <c r="A112" s="217" t="s">
        <v>97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22992854</v>
      </c>
      <c r="K112" s="134">
        <v>25824788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/>
      <c r="K113" s="7">
        <v>0</v>
      </c>
    </row>
    <row r="114" spans="1:11" ht="12.75">
      <c r="A114" s="206" t="s">
        <v>24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126">
        <f>J69+J86+J90+J100+J113</f>
        <v>2676374287.1931534</v>
      </c>
      <c r="K114" s="126">
        <f>K69+K86+K90+K100+K113</f>
        <v>2730186233</v>
      </c>
    </row>
    <row r="115" spans="1:11" ht="12.75">
      <c r="A115" s="231" t="s">
        <v>56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/>
      <c r="K115" s="8"/>
    </row>
    <row r="116" spans="1:11" ht="12.75">
      <c r="A116" s="223" t="s">
        <v>309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3" t="s">
        <v>185</v>
      </c>
      <c r="B117" s="204"/>
      <c r="C117" s="204"/>
      <c r="D117" s="204"/>
      <c r="E117" s="204"/>
      <c r="F117" s="204"/>
      <c r="G117" s="204"/>
      <c r="H117" s="204"/>
      <c r="I117" s="237"/>
      <c r="J117" s="237"/>
      <c r="K117" s="238"/>
    </row>
    <row r="118" spans="1:11" ht="12.75">
      <c r="A118" s="217" t="s">
        <v>7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129">
        <f>+J69-J119</f>
        <v>1565756405.5374734</v>
      </c>
      <c r="K118" s="136">
        <f>+K69-K119</f>
        <v>1538775538</v>
      </c>
    </row>
    <row r="119" spans="1:11" ht="12.75">
      <c r="A119" s="239" t="s">
        <v>8</v>
      </c>
      <c r="B119" s="240"/>
      <c r="C119" s="240"/>
      <c r="D119" s="240"/>
      <c r="E119" s="240"/>
      <c r="F119" s="240"/>
      <c r="G119" s="240"/>
      <c r="H119" s="241"/>
      <c r="I119" s="4">
        <v>110</v>
      </c>
      <c r="J119" s="130">
        <f>+J85</f>
        <v>0</v>
      </c>
      <c r="K119" s="130">
        <f>+K85</f>
        <v>0</v>
      </c>
    </row>
    <row r="120" spans="1:11" ht="12.75">
      <c r="A120" s="242" t="s">
        <v>310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conditionalFormatting sqref="J11:J14">
    <cfRule type="cellIs" priority="16" dxfId="2" operator="notEqual" stopIfTrue="1">
      <formula>ROUND(J11,0)</formula>
    </cfRule>
    <cfRule type="cellIs" priority="17" dxfId="1" operator="lessThan" stopIfTrue="1">
      <formula>0</formula>
    </cfRule>
  </conditionalFormatting>
  <conditionalFormatting sqref="J20">
    <cfRule type="cellIs" priority="14" dxfId="2" operator="notEqual" stopIfTrue="1">
      <formula>ROUND(J20,0)</formula>
    </cfRule>
    <cfRule type="cellIs" priority="15" dxfId="1" operator="lessThan" stopIfTrue="1">
      <formula>0</formula>
    </cfRule>
  </conditionalFormatting>
  <conditionalFormatting sqref="J22">
    <cfRule type="cellIs" priority="12" dxfId="2" operator="notEqual" stopIfTrue="1">
      <formula>ROUND(J22,0)</formula>
    </cfRule>
    <cfRule type="cellIs" priority="13" dxfId="1" operator="lessThan" stopIfTrue="1">
      <formula>0</formula>
    </cfRule>
  </conditionalFormatting>
  <conditionalFormatting sqref="J45:J46">
    <cfRule type="cellIs" priority="10" dxfId="2" operator="notEqual" stopIfTrue="1">
      <formula>ROUND(J45,0)</formula>
    </cfRule>
    <cfRule type="cellIs" priority="11" dxfId="1" operator="lessThan" stopIfTrue="1">
      <formula>0</formula>
    </cfRule>
  </conditionalFormatting>
  <conditionalFormatting sqref="J78">
    <cfRule type="cellIs" priority="9" dxfId="2" operator="notEqual" stopIfTrue="1">
      <formula>ROUND(J78,0)</formula>
    </cfRule>
  </conditionalFormatting>
  <conditionalFormatting sqref="K11:K14">
    <cfRule type="cellIs" priority="7" dxfId="2" operator="notEqual" stopIfTrue="1">
      <formula>ROUND(K11,0)</formula>
    </cfRule>
    <cfRule type="cellIs" priority="8" dxfId="1" operator="lessThan" stopIfTrue="1">
      <formula>0</formula>
    </cfRule>
  </conditionalFormatting>
  <conditionalFormatting sqref="K20">
    <cfRule type="cellIs" priority="5" dxfId="2" operator="notEqual" stopIfTrue="1">
      <formula>ROUND(K20,0)</formula>
    </cfRule>
    <cfRule type="cellIs" priority="6" dxfId="1" operator="lessThan" stopIfTrue="1">
      <formula>0</formula>
    </cfRule>
  </conditionalFormatting>
  <conditionalFormatting sqref="K22">
    <cfRule type="cellIs" priority="3" dxfId="2" operator="notEqual" stopIfTrue="1">
      <formula>ROUND(K22,0)</formula>
    </cfRule>
    <cfRule type="cellIs" priority="4" dxfId="1" operator="lessThan" stopIfTrue="1">
      <formula>0</formula>
    </cfRule>
  </conditionalFormatting>
  <conditionalFormatting sqref="K45:K46">
    <cfRule type="cellIs" priority="1" dxfId="2" operator="notEqual" stopIfTrue="1">
      <formula>ROUND(K45,0)</formula>
    </cfRule>
    <cfRule type="cellIs" priority="2" dxfId="1" operator="lessThan" stopIfTrue="1">
      <formula>0</formula>
    </cfRule>
  </conditionalFormatting>
  <dataValidations count="5">
    <dataValidation allowBlank="1" sqref="A1:I65536 J116:J65536 J1:J7 J68 K1:IV65536 J26:J34"/>
    <dataValidation type="whole" operator="greaterThanOrEqual" allowBlank="1" showInputMessage="1" showErrorMessage="1" errorTitle="Pogrešan upis" error="Dopušten je upis samo pozitivnih cjelobrojnih vrijednosti ili nule" sqref="J11:J14 J20 J22 J45:J46">
      <formula1>0</formula1>
    </dataValidation>
    <dataValidation type="whole" operator="greaterThanOrEqual" allowBlank="1" showInputMessage="1" showErrorMessage="1" errorTitle="Pogrešan unos" error="Mogu se unijeti samo cjelobrojne pozitivne vrijednosti." sqref="J8:J10 J15:J19 J21 J94:J100 J47:J67 J114:J115 J72 J81:J82 J79 J86 J90 J35:J44 J23:J25">
      <formula1>0</formula1>
    </dataValidation>
    <dataValidation type="whole" operator="notEqual" allowBlank="1" showInputMessage="1" showErrorMessage="1" errorTitle="Pogrešan upis" error="Dopušten je upis samo cjelobrojnih vrijednosti ili nule" sqref="J7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J71 J73:J77 J80 J87:J89 J91:J93 J101:J113 J83: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tabSelected="1" view="pageBreakPreview" zoomScaleSheetLayoutView="100" zoomScalePageLayoutView="0" workbookViewId="0" topLeftCell="A1">
      <selection activeCell="N8" sqref="N8"/>
    </sheetView>
  </sheetViews>
  <sheetFormatPr defaultColWidth="9.140625" defaultRowHeight="12.75"/>
  <cols>
    <col min="1" max="9" width="9.140625" style="51" customWidth="1"/>
    <col min="10" max="11" width="11.57421875" style="51" bestFit="1" customWidth="1"/>
    <col min="12" max="12" width="10.57421875" style="51" customWidth="1"/>
    <col min="13" max="13" width="11.140625" style="51" customWidth="1"/>
    <col min="14" max="14" width="11.140625" style="51" bestFit="1" customWidth="1"/>
    <col min="15" max="16384" width="9.140625" style="51" customWidth="1"/>
  </cols>
  <sheetData>
    <row r="1" spans="1:13" ht="12.75" customHeight="1">
      <c r="A1" s="209" t="s">
        <v>153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12.75" customHeight="1">
      <c r="A2" s="253" t="s">
        <v>353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44" t="s">
        <v>334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3.25">
      <c r="A4" s="245" t="s">
        <v>58</v>
      </c>
      <c r="B4" s="245"/>
      <c r="C4" s="245"/>
      <c r="D4" s="245"/>
      <c r="E4" s="245"/>
      <c r="F4" s="245"/>
      <c r="G4" s="245"/>
      <c r="H4" s="245"/>
      <c r="I4" s="57" t="s">
        <v>278</v>
      </c>
      <c r="J4" s="246" t="s">
        <v>318</v>
      </c>
      <c r="K4" s="246"/>
      <c r="L4" s="246" t="s">
        <v>319</v>
      </c>
      <c r="M4" s="246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46">
        <v>1</v>
      </c>
      <c r="B6" s="246"/>
      <c r="C6" s="246"/>
      <c r="D6" s="246"/>
      <c r="E6" s="246"/>
      <c r="F6" s="246"/>
      <c r="G6" s="246"/>
      <c r="H6" s="246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4" ht="12.75">
      <c r="A7" s="203" t="s">
        <v>25</v>
      </c>
      <c r="B7" s="204"/>
      <c r="C7" s="204"/>
      <c r="D7" s="204"/>
      <c r="E7" s="204"/>
      <c r="F7" s="204"/>
      <c r="G7" s="204"/>
      <c r="H7" s="205"/>
      <c r="I7" s="3">
        <v>111</v>
      </c>
      <c r="J7" s="53">
        <f>SUM(J8:J9)</f>
        <v>239381688.51363528</v>
      </c>
      <c r="K7" s="53">
        <f>SUM(K8:K9)</f>
        <v>175988521.2045128</v>
      </c>
      <c r="L7" s="53">
        <f>SUM(L8:L9)</f>
        <v>258431411</v>
      </c>
      <c r="M7" s="53">
        <f>SUM(M8:M9)</f>
        <v>184818124</v>
      </c>
      <c r="N7" s="133"/>
    </row>
    <row r="8" spans="1:13" ht="12.75">
      <c r="A8" s="206" t="s">
        <v>151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237715111.049049</v>
      </c>
      <c r="K8" s="7">
        <v>175134493.9882234</v>
      </c>
      <c r="L8" s="7">
        <v>256607713</v>
      </c>
      <c r="M8" s="7">
        <v>183760286</v>
      </c>
    </row>
    <row r="9" spans="1:13" ht="12.75">
      <c r="A9" s="206" t="s">
        <v>102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1666577.4645863</v>
      </c>
      <c r="K9" s="7">
        <v>854027.2162894001</v>
      </c>
      <c r="L9" s="7">
        <v>1823698</v>
      </c>
      <c r="M9" s="7">
        <v>1057838</v>
      </c>
    </row>
    <row r="10" spans="1:14" ht="12.75">
      <c r="A10" s="206" t="s">
        <v>11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2">
        <f>J11+J12+J16+J20+J21+J22+J25+J26</f>
        <v>250627984.54849517</v>
      </c>
      <c r="K10" s="52">
        <f>K11+K12+K16+K20+K21+K22+K25+K26</f>
        <v>152436471.4519325</v>
      </c>
      <c r="L10" s="52">
        <f>L11+L12+L16+L20+L21+L22+L25+L26</f>
        <v>268839615</v>
      </c>
      <c r="M10" s="52">
        <f>M11+M12+M16+M20+M21+M22+M25+M26</f>
        <v>162477328</v>
      </c>
      <c r="N10" s="133"/>
    </row>
    <row r="11" spans="1:13" ht="12.75">
      <c r="A11" s="206" t="s">
        <v>103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21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2">
        <f>SUM(J13:J15)</f>
        <v>101691447.05974758</v>
      </c>
      <c r="K12" s="52">
        <f>SUM(K13:K15)</f>
        <v>62554332.059747584</v>
      </c>
      <c r="L12" s="52">
        <f>SUM(L13:L15)</f>
        <v>106281259</v>
      </c>
      <c r="M12" s="52">
        <f>SUM(M13:M15)</f>
        <v>68019837</v>
      </c>
    </row>
    <row r="13" spans="1:13" ht="12.75">
      <c r="A13" s="217" t="s">
        <v>145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45549689.8655586</v>
      </c>
      <c r="K13" s="7">
        <v>30789707.865558602</v>
      </c>
      <c r="L13" s="7">
        <v>50315165</v>
      </c>
      <c r="M13" s="7">
        <v>33369805</v>
      </c>
    </row>
    <row r="14" spans="1:13" ht="12.75">
      <c r="A14" s="217" t="s">
        <v>146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217" t="s">
        <v>60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56141757.19418898</v>
      </c>
      <c r="K15" s="7">
        <v>31764624.194188982</v>
      </c>
      <c r="L15" s="7">
        <v>55966094</v>
      </c>
      <c r="M15" s="7">
        <v>34650032</v>
      </c>
    </row>
    <row r="16" spans="1:13" ht="12.75">
      <c r="A16" s="206" t="s">
        <v>22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2">
        <f>SUM(J17:J19)</f>
        <v>95300499.8554001</v>
      </c>
      <c r="K16" s="52">
        <f>SUM(K17:K19)</f>
        <v>60956174.75883739</v>
      </c>
      <c r="L16" s="52">
        <f>SUM(L17:L19)</f>
        <v>103829383</v>
      </c>
      <c r="M16" s="52">
        <f>SUM(M17:M19)</f>
        <v>63687099</v>
      </c>
    </row>
    <row r="17" spans="1:13" ht="12.75">
      <c r="A17" s="217" t="s">
        <v>61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63779013.931469806</v>
      </c>
      <c r="K17" s="7">
        <v>43501469.83490709</v>
      </c>
      <c r="L17" s="7">
        <v>66303312</v>
      </c>
      <c r="M17" s="7">
        <v>42232506</v>
      </c>
    </row>
    <row r="18" spans="1:13" ht="12.75">
      <c r="A18" s="217" t="s">
        <v>62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20007774.7605984</v>
      </c>
      <c r="K18" s="7">
        <v>11184222.760598399</v>
      </c>
      <c r="L18" s="7">
        <v>24255594</v>
      </c>
      <c r="M18" s="7">
        <v>13750316</v>
      </c>
    </row>
    <row r="19" spans="1:13" ht="12.75">
      <c r="A19" s="217" t="s">
        <v>63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11513711.1633319</v>
      </c>
      <c r="K19" s="7">
        <v>6270482.1633319</v>
      </c>
      <c r="L19" s="7">
        <v>13270477</v>
      </c>
      <c r="M19" s="7">
        <v>7704277</v>
      </c>
    </row>
    <row r="20" spans="1:13" ht="12.75">
      <c r="A20" s="206" t="s">
        <v>104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30365507.8938398</v>
      </c>
      <c r="K20" s="7">
        <v>15391594.893839799</v>
      </c>
      <c r="L20" s="7">
        <v>32991615</v>
      </c>
      <c r="M20" s="7">
        <v>16774620</v>
      </c>
    </row>
    <row r="21" spans="1:13" ht="12.75">
      <c r="A21" s="206" t="s">
        <v>105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/>
      <c r="K21" s="7"/>
      <c r="L21" s="7"/>
      <c r="M21" s="7"/>
    </row>
    <row r="22" spans="1:13" ht="12.75">
      <c r="A22" s="206" t="s">
        <v>23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17" t="s">
        <v>136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/>
      <c r="K23" s="7"/>
      <c r="L23" s="7"/>
      <c r="M23" s="7"/>
    </row>
    <row r="24" spans="1:13" ht="12.75">
      <c r="A24" s="217" t="s">
        <v>137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/>
      <c r="K24" s="7"/>
      <c r="L24" s="7"/>
      <c r="M24" s="7"/>
    </row>
    <row r="25" spans="1:13" ht="12.75">
      <c r="A25" s="206" t="s">
        <v>106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49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23270529.739507698</v>
      </c>
      <c r="K26" s="7">
        <v>13534369.739507698</v>
      </c>
      <c r="L26" s="7">
        <v>25737358</v>
      </c>
      <c r="M26" s="7">
        <v>13995772</v>
      </c>
    </row>
    <row r="27" spans="1:14" ht="12.75">
      <c r="A27" s="206" t="s">
        <v>212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2">
        <f>SUM(J28:J32)</f>
        <v>9210223.0753339</v>
      </c>
      <c r="K27" s="52">
        <f>SUM(K28:K32)</f>
        <v>2031033.9695132012</v>
      </c>
      <c r="L27" s="52">
        <f>SUM(L28:L32)</f>
        <v>393950</v>
      </c>
      <c r="M27" s="52">
        <f>SUM(M28:M32)</f>
        <v>0</v>
      </c>
      <c r="N27" s="133"/>
    </row>
    <row r="28" spans="1:13" ht="12.75">
      <c r="A28" s="206" t="s">
        <v>226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06" t="s">
        <v>154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9210223.0753339</v>
      </c>
      <c r="K29" s="7">
        <v>2031033.9695132012</v>
      </c>
      <c r="L29" s="7">
        <v>393950</v>
      </c>
      <c r="M29" s="7">
        <v>0</v>
      </c>
    </row>
    <row r="30" spans="1:13" ht="12.75">
      <c r="A30" s="206" t="s">
        <v>138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6" t="s">
        <v>222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6" t="s">
        <v>139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4" ht="12.75">
      <c r="A33" s="206" t="s">
        <v>213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2">
        <f>SUM(J34:J37)</f>
        <v>21862370.8224428</v>
      </c>
      <c r="K33" s="52">
        <f>SUM(K34:K37)</f>
        <v>12355134.0163161</v>
      </c>
      <c r="L33" s="52">
        <f>SUM(L34:L37)</f>
        <v>13377898</v>
      </c>
      <c r="M33" s="52">
        <f>SUM(M34:M37)</f>
        <v>6993813</v>
      </c>
      <c r="N33" s="133"/>
    </row>
    <row r="34" spans="1:13" ht="12.75">
      <c r="A34" s="206" t="s">
        <v>65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1942643.2225575</v>
      </c>
      <c r="K34" s="7">
        <v>1412308.2225575</v>
      </c>
      <c r="L34" s="7">
        <v>285055</v>
      </c>
      <c r="M34" s="7">
        <v>164358</v>
      </c>
    </row>
    <row r="35" spans="1:13" ht="12.75">
      <c r="A35" s="206" t="s">
        <v>64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19919727.5998853</v>
      </c>
      <c r="K35" s="7">
        <v>10942825.7937586</v>
      </c>
      <c r="L35" s="7">
        <v>13092843</v>
      </c>
      <c r="M35" s="7">
        <v>6829455</v>
      </c>
    </row>
    <row r="36" spans="1:13" ht="12.75">
      <c r="A36" s="206" t="s">
        <v>223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6" t="s">
        <v>66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4" ht="12.75">
      <c r="A38" s="206" t="s">
        <v>194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>
        <v>39065</v>
      </c>
      <c r="K38" s="7">
        <f>39065+288532</f>
        <v>327597</v>
      </c>
      <c r="L38" s="7">
        <v>0</v>
      </c>
      <c r="M38" s="7">
        <v>414294</v>
      </c>
      <c r="N38" s="133"/>
    </row>
    <row r="39" spans="1:14" ht="12.75">
      <c r="A39" s="206" t="s">
        <v>195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>
        <v>0</v>
      </c>
      <c r="K39" s="7"/>
      <c r="L39" s="7">
        <v>406303</v>
      </c>
      <c r="M39" s="7"/>
      <c r="N39" s="133"/>
    </row>
    <row r="40" spans="1:13" ht="12.75">
      <c r="A40" s="206" t="s">
        <v>224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>
        <v>0</v>
      </c>
      <c r="M40" s="7"/>
    </row>
    <row r="41" spans="1:13" ht="12.75">
      <c r="A41" s="206" t="s">
        <v>225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>
        <v>0</v>
      </c>
      <c r="M41" s="7"/>
    </row>
    <row r="42" spans="1:14" ht="12.75">
      <c r="A42" s="206" t="s">
        <v>214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2">
        <f>J7+J27+J38+J40</f>
        <v>248630976.58896917</v>
      </c>
      <c r="K42" s="52">
        <f>K7+K27+K38+K40</f>
        <v>178347152.174026</v>
      </c>
      <c r="L42" s="52">
        <f>L7+L27+L38+L40</f>
        <v>258825361</v>
      </c>
      <c r="M42" s="52">
        <f>M7+M27+M38+M40</f>
        <v>185232418</v>
      </c>
      <c r="N42" s="133"/>
    </row>
    <row r="43" spans="1:13" ht="12.75">
      <c r="A43" s="206" t="s">
        <v>215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2">
        <f>J10+J33+J39+J41</f>
        <v>272490355.37093794</v>
      </c>
      <c r="K43" s="52">
        <f>K10+K33+K39+K41</f>
        <v>164791605.46824858</v>
      </c>
      <c r="L43" s="52">
        <f>L10+L33+L39+L41</f>
        <v>282623816</v>
      </c>
      <c r="M43" s="52">
        <f>M10+M33+M39+M41</f>
        <v>169471141</v>
      </c>
    </row>
    <row r="44" spans="1:14" ht="12.75">
      <c r="A44" s="206" t="s">
        <v>235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2">
        <f>J42-J43</f>
        <v>-23859378.781968772</v>
      </c>
      <c r="K44" s="52">
        <f>K42-K43</f>
        <v>13555546.705777436</v>
      </c>
      <c r="L44" s="52">
        <f>L42-L43</f>
        <v>-23798455</v>
      </c>
      <c r="M44" s="52">
        <f>M42-M43</f>
        <v>15761277</v>
      </c>
      <c r="N44" s="133"/>
    </row>
    <row r="45" spans="1:13" ht="12.75">
      <c r="A45" s="226" t="s">
        <v>217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2">
        <f>IF(J42&gt;J43,J42-J43,0)</f>
        <v>0</v>
      </c>
      <c r="K45" s="52">
        <f>IF(K42&gt;K43,K42-K43,0)</f>
        <v>13555546.705777436</v>
      </c>
      <c r="L45" s="52">
        <f>IF(L42&gt;L43,L42-L43,0)</f>
        <v>0</v>
      </c>
      <c r="M45" s="52">
        <f>IF(M42&gt;M43,M42-M43,0)</f>
        <v>15761277</v>
      </c>
    </row>
    <row r="46" spans="1:13" ht="12.75">
      <c r="A46" s="226" t="s">
        <v>218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2">
        <f>IF(J43&gt;J42,J43-J42,0)</f>
        <v>23859378.781968772</v>
      </c>
      <c r="K46" s="52">
        <f>IF(K43&gt;K42,K43-K42,0)</f>
        <v>0</v>
      </c>
      <c r="L46" s="52">
        <f>IF(L43&gt;L42,L43-L42,0)</f>
        <v>23798455</v>
      </c>
      <c r="M46" s="52">
        <f>IF(M43&gt;M42,M43-M42,0)</f>
        <v>0</v>
      </c>
    </row>
    <row r="47" spans="1:13" ht="12.75">
      <c r="A47" s="206" t="s">
        <v>216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-2439653.2450776</v>
      </c>
      <c r="K47" s="7">
        <v>2216585.7549224</v>
      </c>
      <c r="L47" s="7">
        <v>-2898692</v>
      </c>
      <c r="M47" s="7">
        <v>2637249</v>
      </c>
    </row>
    <row r="48" spans="1:14" ht="12.75">
      <c r="A48" s="206" t="s">
        <v>236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2">
        <f>J44-J47</f>
        <v>-21419725.536891174</v>
      </c>
      <c r="K48" s="52">
        <f>K44-K47</f>
        <v>11338960.950855035</v>
      </c>
      <c r="L48" s="52">
        <f>L44-L47</f>
        <v>-20899763</v>
      </c>
      <c r="M48" s="52">
        <f>M44-M47</f>
        <v>13124028</v>
      </c>
      <c r="N48" s="133"/>
    </row>
    <row r="49" spans="1:13" ht="12.75">
      <c r="A49" s="226" t="s">
        <v>191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2">
        <f>IF(J48&gt;0,J48,0)</f>
        <v>0</v>
      </c>
      <c r="K49" s="52">
        <f>IF(K48&gt;0,K48,0)</f>
        <v>11338960.950855035</v>
      </c>
      <c r="L49" s="52">
        <f>IF(L48&gt;0,L48,0)</f>
        <v>0</v>
      </c>
      <c r="M49" s="52">
        <f>IF(M48&gt;0,M48,0)</f>
        <v>13124028</v>
      </c>
    </row>
    <row r="50" spans="1:13" ht="12.75">
      <c r="A50" s="250" t="s">
        <v>219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0">
        <f>IF(J48&lt;0,-J48,0)</f>
        <v>21419725.536891174</v>
      </c>
      <c r="K50" s="60">
        <f>IF(K48&lt;0,-K48,0)</f>
        <v>0</v>
      </c>
      <c r="L50" s="60">
        <f>IF(L48&lt;0,-L48,0)</f>
        <v>20899763</v>
      </c>
      <c r="M50" s="60">
        <f>IF(M48&lt;0,-M48,0)</f>
        <v>0</v>
      </c>
    </row>
    <row r="51" spans="1:13" ht="12.75" customHeight="1">
      <c r="A51" s="223" t="s">
        <v>311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3" t="s">
        <v>186</v>
      </c>
      <c r="B52" s="204"/>
      <c r="C52" s="204"/>
      <c r="D52" s="204"/>
      <c r="E52" s="204"/>
      <c r="F52" s="204"/>
      <c r="G52" s="204"/>
      <c r="H52" s="204"/>
      <c r="I52" s="54"/>
      <c r="J52" s="54"/>
      <c r="K52" s="54"/>
      <c r="L52" s="54"/>
      <c r="M52" s="61"/>
    </row>
    <row r="53" spans="1:13" ht="12.75">
      <c r="A53" s="247" t="s">
        <v>233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234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223" t="s">
        <v>188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3" t="s">
        <v>203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>
        <f>J48</f>
        <v>-21419725.536891174</v>
      </c>
      <c r="K56" s="6">
        <f>K48</f>
        <v>11338960.950855035</v>
      </c>
      <c r="L56" s="6">
        <f>L48</f>
        <v>-20899763</v>
      </c>
      <c r="M56" s="6">
        <f>M48</f>
        <v>13124028</v>
      </c>
    </row>
    <row r="57" spans="1:13" ht="12.75">
      <c r="A57" s="206" t="s">
        <v>220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2">
        <f>SUM(J58:J64)</f>
        <v>-2990344</v>
      </c>
      <c r="K57" s="52">
        <f>SUM(K58:K64)</f>
        <v>-444344</v>
      </c>
      <c r="L57" s="52">
        <f>SUM(L58:L64)</f>
        <v>-5984478</v>
      </c>
      <c r="M57" s="52">
        <f>SUM(M58:M64)</f>
        <v>-3807721</v>
      </c>
    </row>
    <row r="58" spans="1:13" ht="12.75">
      <c r="A58" s="206" t="s">
        <v>227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>
        <v>-3740577</v>
      </c>
      <c r="K58" s="7">
        <v>-309577</v>
      </c>
      <c r="L58" s="7">
        <v>-4070809</v>
      </c>
      <c r="M58" s="7">
        <v>-1894052</v>
      </c>
    </row>
    <row r="59" spans="1:13" ht="12.75">
      <c r="A59" s="206" t="s">
        <v>228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44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229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>
        <v>750233</v>
      </c>
      <c r="K61" s="7">
        <v>-134767</v>
      </c>
      <c r="L61" s="7">
        <v>-1913669</v>
      </c>
      <c r="M61" s="7">
        <v>-1913669</v>
      </c>
    </row>
    <row r="62" spans="1:13" ht="12.75">
      <c r="A62" s="206" t="s">
        <v>230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231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232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221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192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2">
        <f>J57-J65</f>
        <v>-2990344</v>
      </c>
      <c r="K66" s="52">
        <f>K57-K65</f>
        <v>-444344</v>
      </c>
      <c r="L66" s="52">
        <f>L57-L65</f>
        <v>-5984478</v>
      </c>
      <c r="M66" s="52">
        <f>M57-M65</f>
        <v>-3807721</v>
      </c>
    </row>
    <row r="67" spans="1:13" ht="12.75">
      <c r="A67" s="206" t="s">
        <v>193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0">
        <f>J56+J66</f>
        <v>-24410069.536891174</v>
      </c>
      <c r="K67" s="60">
        <f>K56+K66</f>
        <v>10894616.950855035</v>
      </c>
      <c r="L67" s="60">
        <f>L56+L66</f>
        <v>-26884241</v>
      </c>
      <c r="M67" s="60">
        <f>M56+M66</f>
        <v>9316307</v>
      </c>
    </row>
    <row r="68" spans="1:13" ht="12.75" customHeight="1">
      <c r="A68" s="257" t="s">
        <v>312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187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47" t="s">
        <v>233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>
        <f>J48-J71</f>
        <v>-21933369.536891174</v>
      </c>
      <c r="K70" s="7">
        <f>K48-K71</f>
        <v>10774186.950855035</v>
      </c>
      <c r="L70" s="7">
        <f>L48-L71</f>
        <v>-20899763</v>
      </c>
      <c r="M70" s="7">
        <f>M48-M71</f>
        <v>13124028</v>
      </c>
    </row>
    <row r="71" spans="1:13" ht="12.75">
      <c r="A71" s="254" t="s">
        <v>234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>
        <v>513644</v>
      </c>
      <c r="K71" s="8">
        <v>564774</v>
      </c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K65536 L62:L65536 L1:L57 L59:L60 M1:IV65536"/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5" sqref="A25:K25"/>
    </sheetView>
  </sheetViews>
  <sheetFormatPr defaultColWidth="9.140625" defaultRowHeight="12.75"/>
  <cols>
    <col min="1" max="9" width="9.140625" style="51" customWidth="1"/>
    <col min="10" max="10" width="11.140625" style="51" bestFit="1" customWidth="1"/>
    <col min="11" max="11" width="9.8515625" style="51" bestFit="1" customWidth="1"/>
    <col min="12" max="16384" width="9.140625" style="51" customWidth="1"/>
  </cols>
  <sheetData>
    <row r="1" spans="1:11" ht="12.75" customHeight="1">
      <c r="A1" s="264" t="s">
        <v>163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353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334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58</v>
      </c>
      <c r="B4" s="266"/>
      <c r="C4" s="266"/>
      <c r="D4" s="266"/>
      <c r="E4" s="266"/>
      <c r="F4" s="266"/>
      <c r="G4" s="266"/>
      <c r="H4" s="266"/>
      <c r="I4" s="65" t="s">
        <v>278</v>
      </c>
      <c r="J4" s="66" t="s">
        <v>318</v>
      </c>
      <c r="K4" s="66" t="s">
        <v>319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7">
        <v>2</v>
      </c>
      <c r="J5" s="68" t="s">
        <v>282</v>
      </c>
      <c r="K5" s="68" t="s">
        <v>283</v>
      </c>
    </row>
    <row r="6" spans="1:11" ht="12.75">
      <c r="A6" s="223" t="s">
        <v>155</v>
      </c>
      <c r="B6" s="234"/>
      <c r="C6" s="234"/>
      <c r="D6" s="234"/>
      <c r="E6" s="234"/>
      <c r="F6" s="234"/>
      <c r="G6" s="234"/>
      <c r="H6" s="234"/>
      <c r="I6" s="268"/>
      <c r="J6" s="268"/>
      <c r="K6" s="269"/>
    </row>
    <row r="7" spans="1:11" ht="12.75">
      <c r="A7" s="217" t="s">
        <v>39</v>
      </c>
      <c r="B7" s="218"/>
      <c r="C7" s="218"/>
      <c r="D7" s="218"/>
      <c r="E7" s="218"/>
      <c r="F7" s="218"/>
      <c r="G7" s="218"/>
      <c r="H7" s="218"/>
      <c r="I7" s="1">
        <v>1</v>
      </c>
      <c r="J7" s="5">
        <v>-23859379</v>
      </c>
      <c r="K7" s="5">
        <v>-23798455</v>
      </c>
    </row>
    <row r="8" spans="1:11" ht="12.75">
      <c r="A8" s="217" t="s">
        <v>40</v>
      </c>
      <c r="B8" s="218"/>
      <c r="C8" s="218"/>
      <c r="D8" s="218"/>
      <c r="E8" s="218"/>
      <c r="F8" s="218"/>
      <c r="G8" s="218"/>
      <c r="H8" s="218"/>
      <c r="I8" s="1">
        <v>2</v>
      </c>
      <c r="J8" s="5">
        <v>30365508</v>
      </c>
      <c r="K8" s="5">
        <v>32991615</v>
      </c>
    </row>
    <row r="9" spans="1:11" ht="12.75">
      <c r="A9" s="217" t="s">
        <v>41</v>
      </c>
      <c r="B9" s="218"/>
      <c r="C9" s="218"/>
      <c r="D9" s="218"/>
      <c r="E9" s="218"/>
      <c r="F9" s="218"/>
      <c r="G9" s="218"/>
      <c r="H9" s="218"/>
      <c r="I9" s="1">
        <v>3</v>
      </c>
      <c r="J9" s="5">
        <v>67097608</v>
      </c>
      <c r="K9" s="5">
        <v>62938391</v>
      </c>
    </row>
    <row r="10" spans="1:11" ht="12.75">
      <c r="A10" s="217" t="s">
        <v>42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5"/>
    </row>
    <row r="11" spans="1:11" ht="12.75">
      <c r="A11" s="217" t="s">
        <v>43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5"/>
    </row>
    <row r="12" spans="1:11" ht="12.75">
      <c r="A12" s="217" t="s">
        <v>50</v>
      </c>
      <c r="B12" s="218"/>
      <c r="C12" s="218"/>
      <c r="D12" s="218"/>
      <c r="E12" s="218"/>
      <c r="F12" s="218"/>
      <c r="G12" s="218"/>
      <c r="H12" s="218"/>
      <c r="I12" s="1">
        <v>6</v>
      </c>
      <c r="J12" s="5"/>
      <c r="K12" s="5"/>
    </row>
    <row r="13" spans="1:11" ht="12.75">
      <c r="A13" s="206" t="s">
        <v>156</v>
      </c>
      <c r="B13" s="207"/>
      <c r="C13" s="207"/>
      <c r="D13" s="207"/>
      <c r="E13" s="207"/>
      <c r="F13" s="207"/>
      <c r="G13" s="207"/>
      <c r="H13" s="207"/>
      <c r="I13" s="1">
        <v>7</v>
      </c>
      <c r="J13" s="63">
        <f>SUM(J7:J12)</f>
        <v>73603737</v>
      </c>
      <c r="K13" s="52">
        <f>SUM(K7:K12)</f>
        <v>72131551</v>
      </c>
    </row>
    <row r="14" spans="1:11" ht="12.75">
      <c r="A14" s="217" t="s">
        <v>51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52</v>
      </c>
      <c r="B15" s="218"/>
      <c r="C15" s="218"/>
      <c r="D15" s="218"/>
      <c r="E15" s="218"/>
      <c r="F15" s="218"/>
      <c r="G15" s="218"/>
      <c r="H15" s="218"/>
      <c r="I15" s="1">
        <v>9</v>
      </c>
      <c r="J15" s="7">
        <v>32248977</v>
      </c>
      <c r="K15" s="7">
        <v>57481730</v>
      </c>
    </row>
    <row r="16" spans="1:11" ht="12.75">
      <c r="A16" s="217" t="s">
        <v>53</v>
      </c>
      <c r="B16" s="218"/>
      <c r="C16" s="218"/>
      <c r="D16" s="218"/>
      <c r="E16" s="218"/>
      <c r="F16" s="218"/>
      <c r="G16" s="218"/>
      <c r="H16" s="218"/>
      <c r="I16" s="1">
        <v>10</v>
      </c>
      <c r="J16" s="7">
        <v>2431215</v>
      </c>
      <c r="K16" s="7">
        <v>2094481</v>
      </c>
    </row>
    <row r="17" spans="1:11" ht="12.75">
      <c r="A17" s="217" t="s">
        <v>54</v>
      </c>
      <c r="B17" s="218"/>
      <c r="C17" s="218"/>
      <c r="D17" s="218"/>
      <c r="E17" s="218"/>
      <c r="F17" s="218"/>
      <c r="G17" s="218"/>
      <c r="H17" s="218"/>
      <c r="I17" s="1">
        <v>11</v>
      </c>
      <c r="J17" s="7">
        <v>8645046</v>
      </c>
      <c r="K17" s="7">
        <v>28566841</v>
      </c>
    </row>
    <row r="18" spans="1:11" ht="12.75">
      <c r="A18" s="206" t="s">
        <v>157</v>
      </c>
      <c r="B18" s="207"/>
      <c r="C18" s="207"/>
      <c r="D18" s="207"/>
      <c r="E18" s="207"/>
      <c r="F18" s="207"/>
      <c r="G18" s="207"/>
      <c r="H18" s="207"/>
      <c r="I18" s="1">
        <v>12</v>
      </c>
      <c r="J18" s="63">
        <f>SUM(J14:J17)</f>
        <v>43325238</v>
      </c>
      <c r="K18" s="52">
        <f>SUM(K14:K17)</f>
        <v>88143052</v>
      </c>
    </row>
    <row r="19" spans="1:11" ht="12.75">
      <c r="A19" s="206" t="s">
        <v>35</v>
      </c>
      <c r="B19" s="207"/>
      <c r="C19" s="207"/>
      <c r="D19" s="207"/>
      <c r="E19" s="207"/>
      <c r="F19" s="207"/>
      <c r="G19" s="207"/>
      <c r="H19" s="207"/>
      <c r="I19" s="1">
        <v>13</v>
      </c>
      <c r="J19" s="63">
        <f>IF(J13&gt;J18,J13-J18,0)</f>
        <v>30278499</v>
      </c>
      <c r="K19" s="52">
        <f>IF(K13&gt;K18,K13-K18,0)</f>
        <v>0</v>
      </c>
    </row>
    <row r="20" spans="1:11" ht="12.75">
      <c r="A20" s="206" t="s">
        <v>36</v>
      </c>
      <c r="B20" s="207"/>
      <c r="C20" s="207"/>
      <c r="D20" s="207"/>
      <c r="E20" s="207"/>
      <c r="F20" s="207"/>
      <c r="G20" s="207"/>
      <c r="H20" s="207"/>
      <c r="I20" s="1">
        <v>14</v>
      </c>
      <c r="J20" s="63">
        <f>IF(J18&gt;J13,J18-J13,0)</f>
        <v>0</v>
      </c>
      <c r="K20" s="52">
        <f>IF(K18&gt;K13,K18-K13,0)</f>
        <v>16011501</v>
      </c>
    </row>
    <row r="21" spans="1:11" ht="12.75">
      <c r="A21" s="223" t="s">
        <v>158</v>
      </c>
      <c r="B21" s="234"/>
      <c r="C21" s="234"/>
      <c r="D21" s="234"/>
      <c r="E21" s="234"/>
      <c r="F21" s="234"/>
      <c r="G21" s="234"/>
      <c r="H21" s="234"/>
      <c r="I21" s="268"/>
      <c r="J21" s="268"/>
      <c r="K21" s="269"/>
    </row>
    <row r="22" spans="1:11" ht="12.75">
      <c r="A22" s="217" t="s">
        <v>177</v>
      </c>
      <c r="B22" s="218"/>
      <c r="C22" s="218"/>
      <c r="D22" s="218"/>
      <c r="E22" s="218"/>
      <c r="F22" s="218"/>
      <c r="G22" s="218"/>
      <c r="H22" s="218"/>
      <c r="I22" s="1">
        <v>15</v>
      </c>
      <c r="J22" s="5"/>
      <c r="K22" s="7"/>
    </row>
    <row r="23" spans="1:11" ht="12.75">
      <c r="A23" s="217" t="s">
        <v>178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179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>
        <v>7647</v>
      </c>
    </row>
    <row r="25" spans="1:11" ht="12.75">
      <c r="A25" s="217" t="s">
        <v>180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181</v>
      </c>
      <c r="B26" s="218"/>
      <c r="C26" s="218"/>
      <c r="D26" s="218"/>
      <c r="E26" s="218"/>
      <c r="F26" s="218"/>
      <c r="G26" s="218"/>
      <c r="H26" s="218"/>
      <c r="I26" s="1">
        <v>19</v>
      </c>
      <c r="J26" s="7">
        <v>7997950</v>
      </c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63">
        <f>SUM(J22:J26)</f>
        <v>7997950</v>
      </c>
      <c r="K27" s="52">
        <f>SUM(K22:K26)</f>
        <v>7647</v>
      </c>
    </row>
    <row r="28" spans="1:11" ht="12.75">
      <c r="A28" s="217" t="s">
        <v>114</v>
      </c>
      <c r="B28" s="218"/>
      <c r="C28" s="218"/>
      <c r="D28" s="218"/>
      <c r="E28" s="218"/>
      <c r="F28" s="218"/>
      <c r="G28" s="218"/>
      <c r="H28" s="218"/>
      <c r="I28" s="1">
        <v>21</v>
      </c>
      <c r="J28" s="5">
        <v>479593897</v>
      </c>
      <c r="K28" s="7">
        <v>86413402</v>
      </c>
    </row>
    <row r="29" spans="1:11" ht="12.75">
      <c r="A29" s="217" t="s">
        <v>115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15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>
        <v>5143292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3">
        <f>SUM(J28:J30)</f>
        <v>479593897</v>
      </c>
      <c r="K31" s="52">
        <f>SUM(K28:K30)</f>
        <v>91556694</v>
      </c>
    </row>
    <row r="32" spans="1:11" ht="12.75">
      <c r="A32" s="206" t="s">
        <v>37</v>
      </c>
      <c r="B32" s="207"/>
      <c r="C32" s="207"/>
      <c r="D32" s="207"/>
      <c r="E32" s="207"/>
      <c r="F32" s="207"/>
      <c r="G32" s="207"/>
      <c r="H32" s="207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06" t="s">
        <v>38</v>
      </c>
      <c r="B33" s="207"/>
      <c r="C33" s="207"/>
      <c r="D33" s="207"/>
      <c r="E33" s="207"/>
      <c r="F33" s="207"/>
      <c r="G33" s="207"/>
      <c r="H33" s="207"/>
      <c r="I33" s="1">
        <v>26</v>
      </c>
      <c r="J33" s="63">
        <f>IF(J31&gt;J27,J31-J27,0)</f>
        <v>471595947</v>
      </c>
      <c r="K33" s="52">
        <f>IF(K31&gt;K27,K31-K27,0)</f>
        <v>91549047</v>
      </c>
    </row>
    <row r="34" spans="1:11" ht="12.75">
      <c r="A34" s="223" t="s">
        <v>159</v>
      </c>
      <c r="B34" s="234"/>
      <c r="C34" s="234"/>
      <c r="D34" s="234"/>
      <c r="E34" s="234"/>
      <c r="F34" s="234"/>
      <c r="G34" s="234"/>
      <c r="H34" s="234"/>
      <c r="I34" s="268"/>
      <c r="J34" s="268"/>
      <c r="K34" s="269"/>
    </row>
    <row r="35" spans="1:11" ht="12.75">
      <c r="A35" s="217" t="s">
        <v>173</v>
      </c>
      <c r="B35" s="218"/>
      <c r="C35" s="218"/>
      <c r="D35" s="218"/>
      <c r="E35" s="218"/>
      <c r="F35" s="218"/>
      <c r="G35" s="218"/>
      <c r="H35" s="218"/>
      <c r="I35" s="1">
        <v>27</v>
      </c>
      <c r="J35" s="7">
        <v>741606246</v>
      </c>
      <c r="K35" s="7"/>
    </row>
    <row r="36" spans="1:11" ht="12.75">
      <c r="A36" s="217" t="s">
        <v>28</v>
      </c>
      <c r="B36" s="218"/>
      <c r="C36" s="218"/>
      <c r="D36" s="218"/>
      <c r="E36" s="218"/>
      <c r="F36" s="218"/>
      <c r="G36" s="218"/>
      <c r="H36" s="218"/>
      <c r="I36" s="1">
        <v>28</v>
      </c>
      <c r="J36" s="7">
        <v>425499565</v>
      </c>
      <c r="K36" s="7">
        <v>53278466</v>
      </c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06" t="s">
        <v>67</v>
      </c>
      <c r="B38" s="207"/>
      <c r="C38" s="207"/>
      <c r="D38" s="207"/>
      <c r="E38" s="207"/>
      <c r="F38" s="207"/>
      <c r="G38" s="207"/>
      <c r="H38" s="207"/>
      <c r="I38" s="1">
        <v>30</v>
      </c>
      <c r="J38" s="63">
        <f>SUM(J35:J37)</f>
        <v>1167105811</v>
      </c>
      <c r="K38" s="63">
        <f>SUM(K35:K37)</f>
        <v>53278466</v>
      </c>
    </row>
    <row r="39" spans="1:11" ht="12.75">
      <c r="A39" s="217" t="s">
        <v>30</v>
      </c>
      <c r="B39" s="218"/>
      <c r="C39" s="218"/>
      <c r="D39" s="218"/>
      <c r="E39" s="218"/>
      <c r="F39" s="218"/>
      <c r="G39" s="218"/>
      <c r="H39" s="218"/>
      <c r="I39" s="1">
        <v>31</v>
      </c>
      <c r="J39" s="7">
        <v>33752745</v>
      </c>
      <c r="K39" s="7">
        <v>17437410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7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7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7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7">
        <v>61756082</v>
      </c>
      <c r="K43" s="7"/>
    </row>
    <row r="44" spans="1:11" ht="12.75">
      <c r="A44" s="206" t="s">
        <v>68</v>
      </c>
      <c r="B44" s="207"/>
      <c r="C44" s="207"/>
      <c r="D44" s="207"/>
      <c r="E44" s="207"/>
      <c r="F44" s="207"/>
      <c r="G44" s="207"/>
      <c r="H44" s="207"/>
      <c r="I44" s="1">
        <v>36</v>
      </c>
      <c r="J44" s="63">
        <f>SUM(J39:J43)</f>
        <v>95508827</v>
      </c>
      <c r="K44" s="52">
        <f>SUM(K39:K43)</f>
        <v>17437410</v>
      </c>
    </row>
    <row r="45" spans="1:11" ht="12.75">
      <c r="A45" s="206" t="s">
        <v>16</v>
      </c>
      <c r="B45" s="207"/>
      <c r="C45" s="207"/>
      <c r="D45" s="207"/>
      <c r="E45" s="207"/>
      <c r="F45" s="207"/>
      <c r="G45" s="207"/>
      <c r="H45" s="207"/>
      <c r="I45" s="1">
        <v>37</v>
      </c>
      <c r="J45" s="63">
        <f>IF(J38&gt;J44,J38-J44,0)</f>
        <v>1071596984</v>
      </c>
      <c r="K45" s="52">
        <f>IF(K38&gt;K44,K38-K44,0)</f>
        <v>35841056</v>
      </c>
    </row>
    <row r="46" spans="1:11" ht="12.75">
      <c r="A46" s="206" t="s">
        <v>17</v>
      </c>
      <c r="B46" s="207"/>
      <c r="C46" s="207"/>
      <c r="D46" s="207"/>
      <c r="E46" s="207"/>
      <c r="F46" s="207"/>
      <c r="G46" s="207"/>
      <c r="H46" s="207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>
      <c r="A47" s="217" t="s">
        <v>69</v>
      </c>
      <c r="B47" s="218"/>
      <c r="C47" s="218"/>
      <c r="D47" s="218"/>
      <c r="E47" s="218"/>
      <c r="F47" s="218"/>
      <c r="G47" s="218"/>
      <c r="H47" s="218"/>
      <c r="I47" s="1">
        <v>39</v>
      </c>
      <c r="J47" s="63">
        <f>IF(J19-J20+J32-J33+J45-J46&gt;0,J19-J20+J32-J33+J45-J46,0)</f>
        <v>630279536</v>
      </c>
      <c r="K47" s="52">
        <f>IF(K19-K20+K32-K33+K45-K46&gt;0,K19-K20+K32-K33+K45-K46,0)</f>
        <v>0</v>
      </c>
    </row>
    <row r="48" spans="1:11" ht="12.75">
      <c r="A48" s="217" t="s">
        <v>70</v>
      </c>
      <c r="B48" s="218"/>
      <c r="C48" s="218"/>
      <c r="D48" s="218"/>
      <c r="E48" s="218"/>
      <c r="F48" s="218"/>
      <c r="G48" s="218"/>
      <c r="H48" s="218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71719492</v>
      </c>
    </row>
    <row r="49" spans="1:11" ht="12.75">
      <c r="A49" s="217" t="s">
        <v>160</v>
      </c>
      <c r="B49" s="218"/>
      <c r="C49" s="218"/>
      <c r="D49" s="218"/>
      <c r="E49" s="218"/>
      <c r="F49" s="218"/>
      <c r="G49" s="218"/>
      <c r="H49" s="218"/>
      <c r="I49" s="1">
        <v>41</v>
      </c>
      <c r="J49" s="7">
        <v>130405716</v>
      </c>
      <c r="K49" s="7">
        <v>800100724</v>
      </c>
    </row>
    <row r="50" spans="1:11" ht="12.75">
      <c r="A50" s="217" t="s">
        <v>174</v>
      </c>
      <c r="B50" s="218"/>
      <c r="C50" s="218"/>
      <c r="D50" s="218"/>
      <c r="E50" s="218"/>
      <c r="F50" s="218"/>
      <c r="G50" s="218"/>
      <c r="H50" s="218"/>
      <c r="I50" s="1">
        <v>42</v>
      </c>
      <c r="J50" s="7">
        <f>J47</f>
        <v>630279536</v>
      </c>
      <c r="K50" s="7"/>
    </row>
    <row r="51" spans="1:11" ht="12.75">
      <c r="A51" s="217" t="s">
        <v>175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/>
      <c r="K51" s="7">
        <f>K48</f>
        <v>71719492</v>
      </c>
    </row>
    <row r="52" spans="1:11" ht="12.75">
      <c r="A52" s="239" t="s">
        <v>176</v>
      </c>
      <c r="B52" s="240"/>
      <c r="C52" s="240"/>
      <c r="D52" s="240"/>
      <c r="E52" s="240"/>
      <c r="F52" s="240"/>
      <c r="G52" s="240"/>
      <c r="H52" s="240"/>
      <c r="I52" s="4">
        <v>44</v>
      </c>
      <c r="J52" s="64">
        <f>J49+J50-J51</f>
        <v>760685252</v>
      </c>
      <c r="K52" s="60">
        <f>K49+K50-K51</f>
        <v>728381232</v>
      </c>
    </row>
    <row r="54" ht="12.75">
      <c r="J54" s="133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allowBlank="1" sqref="A1:I65536 J52:J65536 J12:J27 K13:K65536 J29:J50 L1:IV65536 J1:K6"/>
    <dataValidation type="whole" operator="notEqual" allowBlank="1" showInputMessage="1" showErrorMessage="1" errorTitle="Pogrešan unos" error="Mogu se unijeti samo cjelobrojne vrijednosti." sqref="K7:K12 J7:J9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N15" sqref="N15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4" t="s">
        <v>196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1" t="s">
        <v>353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6" t="s">
        <v>58</v>
      </c>
      <c r="B4" s="266"/>
      <c r="C4" s="266"/>
      <c r="D4" s="266"/>
      <c r="E4" s="266"/>
      <c r="F4" s="266"/>
      <c r="G4" s="266"/>
      <c r="H4" s="266"/>
      <c r="I4" s="65" t="s">
        <v>278</v>
      </c>
      <c r="J4" s="66" t="s">
        <v>318</v>
      </c>
      <c r="K4" s="66" t="s">
        <v>319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71">
        <v>2</v>
      </c>
      <c r="J5" s="72" t="s">
        <v>282</v>
      </c>
      <c r="K5" s="72" t="s">
        <v>283</v>
      </c>
    </row>
    <row r="6" spans="1:11" ht="12.75">
      <c r="A6" s="223" t="s">
        <v>155</v>
      </c>
      <c r="B6" s="234"/>
      <c r="C6" s="234"/>
      <c r="D6" s="234"/>
      <c r="E6" s="234"/>
      <c r="F6" s="234"/>
      <c r="G6" s="234"/>
      <c r="H6" s="234"/>
      <c r="I6" s="268"/>
      <c r="J6" s="268"/>
      <c r="K6" s="269"/>
    </row>
    <row r="7" spans="1:11" ht="12.75">
      <c r="A7" s="217" t="s">
        <v>198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118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119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120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121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06" t="s">
        <v>197</v>
      </c>
      <c r="B12" s="207"/>
      <c r="C12" s="207"/>
      <c r="D12" s="207"/>
      <c r="E12" s="207"/>
      <c r="F12" s="207"/>
      <c r="G12" s="207"/>
      <c r="H12" s="207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17" t="s">
        <v>122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123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124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125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126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127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06" t="s">
        <v>46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06" t="s">
        <v>107</v>
      </c>
      <c r="B20" s="273"/>
      <c r="C20" s="273"/>
      <c r="D20" s="273"/>
      <c r="E20" s="273"/>
      <c r="F20" s="273"/>
      <c r="G20" s="273"/>
      <c r="H20" s="274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20" t="s">
        <v>108</v>
      </c>
      <c r="B21" s="275"/>
      <c r="C21" s="275"/>
      <c r="D21" s="275"/>
      <c r="E21" s="275"/>
      <c r="F21" s="275"/>
      <c r="G21" s="275"/>
      <c r="H21" s="276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23" t="s">
        <v>158</v>
      </c>
      <c r="B22" s="234"/>
      <c r="C22" s="234"/>
      <c r="D22" s="234"/>
      <c r="E22" s="234"/>
      <c r="F22" s="234"/>
      <c r="G22" s="234"/>
      <c r="H22" s="234"/>
      <c r="I22" s="268"/>
      <c r="J22" s="268"/>
      <c r="K22" s="269"/>
    </row>
    <row r="23" spans="1:11" ht="12.75">
      <c r="A23" s="217" t="s">
        <v>164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165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320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321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166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06" t="s">
        <v>113</v>
      </c>
      <c r="B28" s="207"/>
      <c r="C28" s="207"/>
      <c r="D28" s="207"/>
      <c r="E28" s="207"/>
      <c r="F28" s="207"/>
      <c r="G28" s="207"/>
      <c r="H28" s="207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06" t="s">
        <v>47</v>
      </c>
      <c r="B32" s="207"/>
      <c r="C32" s="207"/>
      <c r="D32" s="207"/>
      <c r="E32" s="207"/>
      <c r="F32" s="207"/>
      <c r="G32" s="207"/>
      <c r="H32" s="207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06" t="s">
        <v>109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6" t="s">
        <v>110</v>
      </c>
      <c r="B34" s="207"/>
      <c r="C34" s="207"/>
      <c r="D34" s="207"/>
      <c r="E34" s="207"/>
      <c r="F34" s="207"/>
      <c r="G34" s="207"/>
      <c r="H34" s="207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23" t="s">
        <v>159</v>
      </c>
      <c r="B35" s="234"/>
      <c r="C35" s="234"/>
      <c r="D35" s="234"/>
      <c r="E35" s="234"/>
      <c r="F35" s="234"/>
      <c r="G35" s="234"/>
      <c r="H35" s="234"/>
      <c r="I35" s="268">
        <v>0</v>
      </c>
      <c r="J35" s="268"/>
      <c r="K35" s="269"/>
    </row>
    <row r="36" spans="1:11" ht="12.75">
      <c r="A36" s="217" t="s">
        <v>173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28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29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06" t="s">
        <v>48</v>
      </c>
      <c r="B39" s="207"/>
      <c r="C39" s="207"/>
      <c r="D39" s="207"/>
      <c r="E39" s="207"/>
      <c r="F39" s="207"/>
      <c r="G39" s="207"/>
      <c r="H39" s="207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17" t="s">
        <v>30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31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32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33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34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06" t="s">
        <v>147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06" t="s">
        <v>161</v>
      </c>
      <c r="B46" s="207"/>
      <c r="C46" s="207"/>
      <c r="D46" s="207"/>
      <c r="E46" s="207"/>
      <c r="F46" s="207"/>
      <c r="G46" s="207"/>
      <c r="H46" s="207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06" t="s">
        <v>162</v>
      </c>
      <c r="B47" s="207"/>
      <c r="C47" s="207"/>
      <c r="D47" s="207"/>
      <c r="E47" s="207"/>
      <c r="F47" s="207"/>
      <c r="G47" s="207"/>
      <c r="H47" s="207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6" t="s">
        <v>148</v>
      </c>
      <c r="B48" s="207"/>
      <c r="C48" s="207"/>
      <c r="D48" s="207"/>
      <c r="E48" s="207"/>
      <c r="F48" s="207"/>
      <c r="G48" s="207"/>
      <c r="H48" s="207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6" t="s">
        <v>14</v>
      </c>
      <c r="B49" s="207"/>
      <c r="C49" s="207"/>
      <c r="D49" s="207"/>
      <c r="E49" s="207"/>
      <c r="F49" s="207"/>
      <c r="G49" s="207"/>
      <c r="H49" s="207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6" t="s">
        <v>160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174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175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20" t="s">
        <v>176</v>
      </c>
      <c r="B53" s="221"/>
      <c r="C53" s="221"/>
      <c r="D53" s="221"/>
      <c r="E53" s="221"/>
      <c r="F53" s="221"/>
      <c r="G53" s="221"/>
      <c r="H53" s="221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C1">
      <selection activeCell="A25" sqref="A25:K25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0.8515625" style="75" bestFit="1" customWidth="1"/>
    <col min="12" max="12" width="11.140625" style="75" bestFit="1" customWidth="1"/>
    <col min="13" max="16384" width="9.140625" style="75" customWidth="1"/>
  </cols>
  <sheetData>
    <row r="1" spans="1:12" ht="12.75">
      <c r="A1" s="283" t="s">
        <v>280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4"/>
    </row>
    <row r="2" spans="1:12" ht="15.75">
      <c r="A2" s="42"/>
      <c r="B2" s="73"/>
      <c r="C2" s="293" t="s">
        <v>281</v>
      </c>
      <c r="D2" s="293"/>
      <c r="E2" s="76">
        <v>43101</v>
      </c>
      <c r="F2" s="43" t="s">
        <v>249</v>
      </c>
      <c r="G2" s="294">
        <v>43281</v>
      </c>
      <c r="H2" s="295"/>
      <c r="I2" s="73"/>
      <c r="J2" s="73"/>
      <c r="K2" s="73"/>
      <c r="L2" s="77"/>
    </row>
    <row r="3" spans="1:11" ht="23.25">
      <c r="A3" s="296" t="s">
        <v>58</v>
      </c>
      <c r="B3" s="296"/>
      <c r="C3" s="296"/>
      <c r="D3" s="296"/>
      <c r="E3" s="296"/>
      <c r="F3" s="296"/>
      <c r="G3" s="296"/>
      <c r="H3" s="296"/>
      <c r="I3" s="79" t="s">
        <v>304</v>
      </c>
      <c r="J3" s="80" t="s">
        <v>149</v>
      </c>
      <c r="K3" s="80" t="s">
        <v>150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82">
        <v>2</v>
      </c>
      <c r="J4" s="81" t="s">
        <v>282</v>
      </c>
      <c r="K4" s="81" t="s">
        <v>283</v>
      </c>
    </row>
    <row r="5" spans="1:11" ht="12.75">
      <c r="A5" s="285" t="s">
        <v>284</v>
      </c>
      <c r="B5" s="286"/>
      <c r="C5" s="286"/>
      <c r="D5" s="286"/>
      <c r="E5" s="286"/>
      <c r="F5" s="286"/>
      <c r="G5" s="286"/>
      <c r="H5" s="286"/>
      <c r="I5" s="44">
        <v>1</v>
      </c>
      <c r="J5" s="6">
        <f>Bilanca!J70</f>
        <v>102574420</v>
      </c>
      <c r="K5" s="6">
        <f>Bilanca!K70</f>
        <v>102574420</v>
      </c>
    </row>
    <row r="6" spans="1:11" ht="12.75">
      <c r="A6" s="285" t="s">
        <v>285</v>
      </c>
      <c r="B6" s="286"/>
      <c r="C6" s="286"/>
      <c r="D6" s="286"/>
      <c r="E6" s="286"/>
      <c r="F6" s="286"/>
      <c r="G6" s="286"/>
      <c r="H6" s="286"/>
      <c r="I6" s="44">
        <v>2</v>
      </c>
      <c r="J6" s="7">
        <f>Bilanca!J71</f>
        <v>1142742013</v>
      </c>
      <c r="K6" s="7">
        <f>Bilanca!K71</f>
        <v>1142742013</v>
      </c>
    </row>
    <row r="7" spans="1:11" ht="12.75">
      <c r="A7" s="285" t="s">
        <v>286</v>
      </c>
      <c r="B7" s="286"/>
      <c r="C7" s="286"/>
      <c r="D7" s="286"/>
      <c r="E7" s="286"/>
      <c r="F7" s="286"/>
      <c r="G7" s="286"/>
      <c r="H7" s="286"/>
      <c r="I7" s="44">
        <v>3</v>
      </c>
      <c r="J7" s="7">
        <f>Bilanca!J72</f>
        <v>326304606.834901</v>
      </c>
      <c r="K7" s="45">
        <f>Bilanca!K72</f>
        <v>320223502</v>
      </c>
    </row>
    <row r="8" spans="1:11" ht="12.75">
      <c r="A8" s="285" t="s">
        <v>287</v>
      </c>
      <c r="B8" s="286"/>
      <c r="C8" s="286"/>
      <c r="D8" s="286"/>
      <c r="E8" s="286"/>
      <c r="F8" s="286"/>
      <c r="G8" s="286"/>
      <c r="H8" s="286"/>
      <c r="I8" s="44">
        <v>4</v>
      </c>
      <c r="J8" s="7">
        <f>Bilanca!J79</f>
        <v>-94058950</v>
      </c>
      <c r="K8" s="45">
        <f>Bilanca!K79</f>
        <v>-5976324</v>
      </c>
    </row>
    <row r="9" spans="1:12" ht="12.75">
      <c r="A9" s="285" t="s">
        <v>288</v>
      </c>
      <c r="B9" s="286"/>
      <c r="C9" s="286"/>
      <c r="D9" s="286"/>
      <c r="E9" s="286"/>
      <c r="F9" s="286"/>
      <c r="G9" s="286"/>
      <c r="H9" s="286"/>
      <c r="I9" s="44">
        <v>5</v>
      </c>
      <c r="J9" s="7">
        <f>Bilanca!J82</f>
        <v>88082625.70257254</v>
      </c>
      <c r="K9" s="7">
        <f>Bilanca!K82</f>
        <v>-20899763</v>
      </c>
      <c r="L9" s="135"/>
    </row>
    <row r="10" spans="1:11" ht="12.75">
      <c r="A10" s="285" t="s">
        <v>289</v>
      </c>
      <c r="B10" s="286"/>
      <c r="C10" s="286"/>
      <c r="D10" s="286"/>
      <c r="E10" s="286"/>
      <c r="F10" s="286"/>
      <c r="G10" s="286"/>
      <c r="H10" s="286"/>
      <c r="I10" s="44">
        <v>6</v>
      </c>
      <c r="J10" s="7"/>
      <c r="K10" s="45"/>
    </row>
    <row r="11" spans="1:11" ht="12.75">
      <c r="A11" s="285" t="s">
        <v>290</v>
      </c>
      <c r="B11" s="286"/>
      <c r="C11" s="286"/>
      <c r="D11" s="286"/>
      <c r="E11" s="286"/>
      <c r="F11" s="286"/>
      <c r="G11" s="286"/>
      <c r="H11" s="286"/>
      <c r="I11" s="44">
        <v>7</v>
      </c>
      <c r="J11" s="7"/>
      <c r="K11" s="45"/>
    </row>
    <row r="12" spans="1:11" ht="12.75">
      <c r="A12" s="285" t="s">
        <v>291</v>
      </c>
      <c r="B12" s="286"/>
      <c r="C12" s="286"/>
      <c r="D12" s="286"/>
      <c r="E12" s="286"/>
      <c r="F12" s="286"/>
      <c r="G12" s="286"/>
      <c r="H12" s="286"/>
      <c r="I12" s="44">
        <v>8</v>
      </c>
      <c r="J12" s="7"/>
      <c r="K12" s="45"/>
    </row>
    <row r="13" spans="1:11" ht="12.75">
      <c r="A13" s="285" t="s">
        <v>292</v>
      </c>
      <c r="B13" s="286"/>
      <c r="C13" s="286"/>
      <c r="D13" s="286"/>
      <c r="E13" s="286"/>
      <c r="F13" s="286"/>
      <c r="G13" s="286"/>
      <c r="H13" s="286"/>
      <c r="I13" s="44">
        <v>9</v>
      </c>
      <c r="J13" s="45">
        <f>Bilanca!J78</f>
        <v>111690</v>
      </c>
      <c r="K13" s="45">
        <f>Bilanca!K78</f>
        <v>111690</v>
      </c>
    </row>
    <row r="14" spans="1:11" ht="12.75">
      <c r="A14" s="287" t="s">
        <v>293</v>
      </c>
      <c r="B14" s="288"/>
      <c r="C14" s="288"/>
      <c r="D14" s="288"/>
      <c r="E14" s="288"/>
      <c r="F14" s="288"/>
      <c r="G14" s="288"/>
      <c r="H14" s="288"/>
      <c r="I14" s="44">
        <v>10</v>
      </c>
      <c r="J14" s="131">
        <f>SUM(J5:J13)</f>
        <v>1565756405.5374734</v>
      </c>
      <c r="K14" s="131">
        <f>SUM(K5:K13)</f>
        <v>1538775538</v>
      </c>
    </row>
    <row r="15" spans="1:11" ht="12.75">
      <c r="A15" s="285" t="s">
        <v>294</v>
      </c>
      <c r="B15" s="286"/>
      <c r="C15" s="286"/>
      <c r="D15" s="286"/>
      <c r="E15" s="286"/>
      <c r="F15" s="286"/>
      <c r="G15" s="286"/>
      <c r="H15" s="286"/>
      <c r="I15" s="44">
        <v>11</v>
      </c>
      <c r="J15" s="45"/>
      <c r="K15" s="45"/>
    </row>
    <row r="16" spans="1:11" ht="12.75">
      <c r="A16" s="285" t="s">
        <v>295</v>
      </c>
      <c r="B16" s="286"/>
      <c r="C16" s="286"/>
      <c r="D16" s="286"/>
      <c r="E16" s="286"/>
      <c r="F16" s="286"/>
      <c r="G16" s="286"/>
      <c r="H16" s="286"/>
      <c r="I16" s="44">
        <v>12</v>
      </c>
      <c r="J16" s="45"/>
      <c r="K16" s="45"/>
    </row>
    <row r="17" spans="1:11" ht="12.75">
      <c r="A17" s="285" t="s">
        <v>296</v>
      </c>
      <c r="B17" s="286"/>
      <c r="C17" s="286"/>
      <c r="D17" s="286"/>
      <c r="E17" s="286"/>
      <c r="F17" s="286"/>
      <c r="G17" s="286"/>
      <c r="H17" s="286"/>
      <c r="I17" s="44">
        <v>13</v>
      </c>
      <c r="J17" s="45"/>
      <c r="K17" s="45"/>
    </row>
    <row r="18" spans="1:11" ht="12.75">
      <c r="A18" s="285" t="s">
        <v>297</v>
      </c>
      <c r="B18" s="286"/>
      <c r="C18" s="286"/>
      <c r="D18" s="286"/>
      <c r="E18" s="286"/>
      <c r="F18" s="286"/>
      <c r="G18" s="286"/>
      <c r="H18" s="286"/>
      <c r="I18" s="44">
        <v>14</v>
      </c>
      <c r="J18" s="45"/>
      <c r="K18" s="45"/>
    </row>
    <row r="19" spans="1:11" ht="12.75">
      <c r="A19" s="285" t="s">
        <v>298</v>
      </c>
      <c r="B19" s="286"/>
      <c r="C19" s="286"/>
      <c r="D19" s="286"/>
      <c r="E19" s="286"/>
      <c r="F19" s="286"/>
      <c r="G19" s="286"/>
      <c r="H19" s="286"/>
      <c r="I19" s="44">
        <v>15</v>
      </c>
      <c r="J19" s="45"/>
      <c r="K19" s="45"/>
    </row>
    <row r="20" spans="1:11" ht="12.75">
      <c r="A20" s="285" t="s">
        <v>299</v>
      </c>
      <c r="B20" s="286"/>
      <c r="C20" s="286"/>
      <c r="D20" s="286"/>
      <c r="E20" s="286"/>
      <c r="F20" s="286"/>
      <c r="G20" s="286"/>
      <c r="H20" s="286"/>
      <c r="I20" s="44">
        <v>16</v>
      </c>
      <c r="J20" s="45"/>
      <c r="K20" s="45"/>
    </row>
    <row r="21" spans="1:11" ht="12.75">
      <c r="A21" s="287" t="s">
        <v>300</v>
      </c>
      <c r="B21" s="288"/>
      <c r="C21" s="288"/>
      <c r="D21" s="288"/>
      <c r="E21" s="288"/>
      <c r="F21" s="288"/>
      <c r="G21" s="288"/>
      <c r="H21" s="288"/>
      <c r="I21" s="44">
        <v>17</v>
      </c>
      <c r="J21" s="132">
        <f>SUM(J15:J20)</f>
        <v>0</v>
      </c>
      <c r="K21" s="132">
        <f>SUM(K15:K20)</f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77" t="s">
        <v>301</v>
      </c>
      <c r="B23" s="278"/>
      <c r="C23" s="278"/>
      <c r="D23" s="278"/>
      <c r="E23" s="278"/>
      <c r="F23" s="278"/>
      <c r="G23" s="278"/>
      <c r="H23" s="278"/>
      <c r="I23" s="46">
        <v>18</v>
      </c>
      <c r="J23" s="6">
        <f>J14</f>
        <v>1565756405.5374734</v>
      </c>
      <c r="K23" s="6">
        <f>K14</f>
        <v>1538775538</v>
      </c>
    </row>
    <row r="24" spans="1:11" ht="17.25" customHeight="1">
      <c r="A24" s="279" t="s">
        <v>302</v>
      </c>
      <c r="B24" s="280"/>
      <c r="C24" s="280"/>
      <c r="D24" s="280"/>
      <c r="E24" s="280"/>
      <c r="F24" s="280"/>
      <c r="G24" s="280"/>
      <c r="H24" s="280"/>
      <c r="I24" s="47">
        <v>19</v>
      </c>
      <c r="J24" s="60">
        <f>Bilanca!J119</f>
        <v>0</v>
      </c>
      <c r="K24" s="78">
        <f>Bilanca!K119</f>
        <v>0</v>
      </c>
    </row>
    <row r="25" spans="1:11" ht="30" customHeight="1">
      <c r="A25" s="281" t="s">
        <v>303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allowBlank="1" sqref="A1:I65536 J25:J65536 J22 L1:IV65536 K24:K65536 J1:K4 K10:K22 K7:K8"/>
    <dataValidation type="whole" operator="greaterThanOrEqual" allowBlank="1" showInputMessage="1" showErrorMessage="1" errorTitle="Pogrešan unos" error="Mogu se unijeti samo cjelobrojne pozitivne vrijednosti." sqref="J14 J21">
      <formula1>0</formula1>
    </dataValidation>
    <dataValidation type="whole" operator="notEqual" allowBlank="1" showInputMessage="1" showErrorMessage="1" errorTitle="Pogrešan unos" error="Mogu se unijeti samo cjelobrojne vrijednosti." sqref="J15:J20 J9:J13 J5:J7 K5:K6">
      <formula1>999999999999</formula1>
    </dataValidation>
    <dataValidation type="whole" operator="notEqual" allowBlank="1" showInputMessage="1" showErrorMessage="1" errorTitle="Pogrešan unos" error="Mogu se unijeti samo cjelobrojne vrijednosti." sqref="J23:J24 K23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22" sqref="A2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8" t="s">
        <v>279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9" t="s">
        <v>315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2018-07-26T09:33:07Z</cp:lastPrinted>
  <dcterms:created xsi:type="dcterms:W3CDTF">2008-10-17T11:51:54Z</dcterms:created>
  <dcterms:modified xsi:type="dcterms:W3CDTF">2018-07-26T09:37:53Z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