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<sst xmlns="http://schemas.openxmlformats.org/spreadsheetml/2006/main" count="409" uniqueCount="355">
  <si>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</si>
  <si>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</si>
  <si>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</si>
  <si>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</si>
  <si>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</si>
  <si>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</si>
  <si>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</si>
  <si>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</si>
  <si>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</si>
  <si>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</si>
  <si>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</si>
  <si>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</si>
  <si>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</si>
  <si>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</si>
  <si>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</si>
  <si>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</si>
  <si>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</si>
  <si>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</si>
  <si>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</si>
  <si>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</si>
  <si>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</si>
  <si>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</si>
  <si>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</si>
  <si>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</si>
  <si>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</si>
  <si>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</si>
  <si>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</si>
  <si>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</si>
  <si>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</si>
  <si>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</si>
  <si>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</si>
  <si>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</si>
  <si>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</si>
  <si>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</si>
  <si>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</si>
  <si>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</si>
  <si>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</si>
  <si>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</si>
  <si>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</si>
  <si>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</si>
  <si>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</si>
  <si>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</si>
  <si>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</si>
  <si>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</si>
  <si>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</si>
  <si>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</si>
  <si>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</si>
  <si>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</si>
  <si>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</si>
  <si>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</si>
  <si>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</si>
  <si>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</si>
  <si>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</si>
  <si>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</si>
  <si>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</si>
  <si>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</si>
  <si>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</si>
  <si>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</si>
  <si>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</si>
  <si>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</si>
  <si>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</si>
  <si>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</si>
  <si>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</si>
  <si>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</si>
  <si>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</si>
  <si>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</si>
  <si>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</si>
  <si>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</si>
  <si>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</si>
  <si>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</si>
  <si>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</si>
  <si>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</si>
  <si>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</si>
  <si>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</si>
  <si>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</si>
  <si>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</si>
  <si>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</si>
  <si>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</si>
  <si>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</si>
  <si>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</si>
  <si>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</si>
  <si>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</si>
  <si>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</si>
  <si>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</si>
  <si>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</si>
  <si>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</si>
  <si>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</si>
  <si>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</si>
  <si>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</si>
  <si>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</si>
  <si>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</si>
  <si>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</si>
  <si>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</si>
  <si>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</si>
  <si>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</si>
  <si>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</si>
  <si>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</si>
  <si>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</si>
  <si>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</si>
  <si>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</si>
  <si>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</si>
  <si>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</si>
  <si>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</si>
  <si>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</si>
  <si>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</si>
  <si>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</si>
  <si>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</si>
  <si>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</si>
  <si>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</si>
  <si>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</si>
  <si>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</si>
  <si>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</si>
  <si>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</si>
  <si>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</si>
  <si>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</si>
  <si>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</si>
  <si>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</si>
  <si>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</si>
  <si>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</si>
  <si>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</si>
  <si>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</si>
  <si>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</si>
  <si>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</si>
  <si>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</si>
  <si>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</si>
  <si>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</si>
  <si>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</si>
  <si>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</si>
  <si>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</si>
  <si>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</si>
  <si>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</si>
  <si>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</si>
  <si>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</si>
  <si>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</si>
  <si>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</si>
  <si>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</si>
  <si>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</si>
  <si>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</si>
  <si>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</si>
  <si>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</si>
  <si>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</si>
  <si>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</si>
  <si>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</si>
  <si>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</si>
  <si>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</si>
  <si>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</si>
  <si>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</si>
  <si>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</si>
  <si>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</si>
  <si>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</si>
  <si>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</si>
  <si>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</si>
  <si>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</si>
  <si>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</si>
  <si>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</si>
  <si>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</si>
  <si>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</si>
  <si>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</si>
  <si>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</si>
  <si>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</si>
  <si>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</si>
  <si>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</si>
  <si>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</si>
  <si>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</si>
  <si>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</si>
  <si>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</si>
  <si>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</si>
  <si>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</si>
  <si>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</si>
  <si>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</si>
  <si>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</si>
  <si>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</si>
  <si>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</si>
  <si>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</si>
  <si>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</si>
  <si>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</si>
  <si>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</si>
  <si>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</si>
  <si>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</si>
  <si>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</si>
  <si>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</si>
  <si>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</si>
  <si>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</si>
  <si>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</si>
  <si>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</si>
  <si>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</si>
  <si>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</si>
  <si>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</si>
  <si>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</si>
  <si>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</si>
  <si>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</si>
  <si>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</si>
  <si>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</si>
  <si>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</si>
  <si>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</si>
  <si>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</si>
  <si>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</si>
  <si>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</si>
  <si>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</si>
  <si>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</si>
  <si>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</si>
  <si>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</si>
  <si>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</si>
  <si>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</si>
  <si>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</si>
  <si>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</si>
  <si>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</si>
  <si>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</si>
  <si>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</si>
  <si>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</si>
  <si>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</si>
  <si>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</si>
  <si>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</si>
  <si>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</si>
  <si>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</si>
  <si>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</si>
  <si>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</si>
  <si>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</si>
  <si>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</si>
  <si>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</si>
  <si>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</si>
  <si>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</si>
  <si>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</si>
  <si>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</si>
  <si>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</si>
  <si>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</si>
  <si>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</si>
  <si>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</si>
  <si>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</si>
  <si>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</si>
  <si>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</si>
  <si>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</si>
  <si>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</si>
  <si>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</si>
  <si>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</si>
  <si>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</si>
  <si>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</si>
  <si>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</si>
  <si>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</si>
  <si>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</si>
  <si>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</si>
  <si>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</si>
  <si>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</si>
  <si>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</si>
  <si>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</si>
  <si>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</si>
  <si>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</si>
  <si>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</si>
  <si>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</si>
  <si>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</si>
  <si>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</si>
  <si>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</si>
  <si>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</si>
  <si>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</si>
  <si>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</si>
  <si>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</si>
  <si>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</si>
  <si>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</si>
  <si>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</si>
  <si>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</si>
  <si>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</si>
  <si>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</si>
  <si>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</si>
  <si>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</si>
  <si>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</si>
  <si>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</si>
  <si>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</si>
  <si>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</si>
  <si>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</si>
  <si>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</si>
  <si>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</si>
  <si>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</si>
  <si>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</si>
  <si>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</si>
  <si>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</si>
  <si>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</si>
  <si>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</si>
  <si>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</si>
  <si>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</si>
  <si>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</si>
  <si>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</si>
  <si>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</si>
  <si>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</si>
  <si>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</si>
  <si>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</si>
  <si>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</si>
  <si>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</si>
  <si>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</si>
  <si>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</si>
  <si>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</si>
  <si>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</si>
  <si>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</si>
  <si>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</si>
  <si>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</si>
  <si>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</si>
  <si>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</si>
  <si>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</si>
  <si>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</si>
  <si>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</si>
  <si>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</si>
  <si>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</si>
  <si>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</si>
  <si>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</si>
  <si>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</si>
  <si>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</si>
  <si>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</si>
  <si>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</si>
  <si>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</si>
  <si>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</si>
  <si>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</si>
  <si>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</si>
  <si>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</si>
  <si>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</si>
  <si>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</si>
  <si>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</si>
  <si>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</si>
  <si>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</si>
  <si>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</si>
  <si>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</si>
  <si>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</si>
  <si>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</si>
  <si>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</si>
  <si>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</si>
  <si>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</si>
  <si>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</si>
  <si>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</si>
  <si>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</si>
  <si>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</si>
  <si>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</si>
  <si>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</si>
  <si>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Kalagac Sandra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</si>
  <si>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</si>
  <si>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</si>
  <si>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</si>
  <si>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</si>
  <si>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</si>
  <si>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</si>
  <si>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</si>
  <si>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</si>
  <si>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</si>
  <si>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</si>
  <si>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</si>
  <si>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</si>
  <si>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</si>
  <si>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</si>
  <si>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</si>
  <si>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</si>
  <si>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01.01.2017.</t>
  </si>
  <si>
    <t>u razdoblju 01.01.2017. do 31.03.2017.</t>
  </si>
  <si>
    <t>30.06.2017.</t>
  </si>
  <si>
    <t>stanje na dan 30.06.2017.</t>
  </si>
  <si>
    <t>u razdoblju 01.01.2017. do 30.06.2017.</t>
  </si>
  <si>
    <t>uprava@arenahospitalitygroup.com</t>
  </si>
  <si>
    <t>www.arenahospitalitygroup.com</t>
  </si>
  <si>
    <t>skalagac@arenahospitalitygroup.com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</si>
</sst>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17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Izvje&#353;taj%20o%20poslovanju%202017\TFI\TFI%20Q1\KONSOLIDIRANI%20TFI%20pod\Obrazac%20TFI-POD_K_%20Q1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skalagac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0">
      <selection activeCell="O38" sqref="O3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247</v>
      </c>
      <c r="B1" s="153"/>
      <c r="C1" s="15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0" t="s">
        <v>248</v>
      </c>
      <c r="B2" s="191"/>
      <c r="C2" s="191"/>
      <c r="D2" s="192"/>
      <c r="E2" s="118" t="s">
        <v>347</v>
      </c>
      <c r="F2" s="12"/>
      <c r="G2" s="13" t="s">
        <v>249</v>
      </c>
      <c r="H2" s="118" t="s">
        <v>349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93" t="s">
        <v>316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3" t="s">
        <v>250</v>
      </c>
      <c r="B6" s="144"/>
      <c r="C6" s="158" t="s">
        <v>322</v>
      </c>
      <c r="D6" s="15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6" t="s">
        <v>251</v>
      </c>
      <c r="B8" s="197"/>
      <c r="C8" s="158" t="s">
        <v>323</v>
      </c>
      <c r="D8" s="15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8" t="s">
        <v>252</v>
      </c>
      <c r="B10" s="188"/>
      <c r="C10" s="158" t="s">
        <v>324</v>
      </c>
      <c r="D10" s="15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3" t="s">
        <v>253</v>
      </c>
      <c r="B12" s="144"/>
      <c r="C12" s="160" t="s">
        <v>325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3" t="s">
        <v>254</v>
      </c>
      <c r="B14" s="144"/>
      <c r="C14" s="186">
        <v>52100</v>
      </c>
      <c r="D14" s="187"/>
      <c r="E14" s="16"/>
      <c r="F14" s="160" t="s">
        <v>326</v>
      </c>
      <c r="G14" s="185"/>
      <c r="H14" s="185"/>
      <c r="I14" s="14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3" t="s">
        <v>255</v>
      </c>
      <c r="B16" s="144"/>
      <c r="C16" s="160" t="s">
        <v>327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3" t="s">
        <v>256</v>
      </c>
      <c r="B18" s="144"/>
      <c r="C18" s="181" t="s">
        <v>352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3" t="s">
        <v>257</v>
      </c>
      <c r="B20" s="144"/>
      <c r="C20" s="181" t="s">
        <v>353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3" t="s">
        <v>258</v>
      </c>
      <c r="B22" s="144"/>
      <c r="C22" s="119">
        <v>359</v>
      </c>
      <c r="D22" s="160" t="s">
        <v>326</v>
      </c>
      <c r="E22" s="171"/>
      <c r="F22" s="172"/>
      <c r="G22" s="143"/>
      <c r="H22" s="18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3" t="s">
        <v>259</v>
      </c>
      <c r="B24" s="144"/>
      <c r="C24" s="119">
        <v>18</v>
      </c>
      <c r="D24" s="160" t="s">
        <v>328</v>
      </c>
      <c r="E24" s="171"/>
      <c r="F24" s="171"/>
      <c r="G24" s="172"/>
      <c r="H24" s="50" t="s">
        <v>260</v>
      </c>
      <c r="I24" s="120">
        <v>1304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3" t="s">
        <v>261</v>
      </c>
      <c r="B26" s="144"/>
      <c r="C26" s="121" t="s">
        <v>336</v>
      </c>
      <c r="D26" s="25"/>
      <c r="E26" s="33"/>
      <c r="F26" s="24"/>
      <c r="G26" s="173" t="s">
        <v>262</v>
      </c>
      <c r="H26" s="144"/>
      <c r="I26" s="122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4" t="s">
        <v>263</v>
      </c>
      <c r="B28" s="175"/>
      <c r="C28" s="176"/>
      <c r="D28" s="176"/>
      <c r="E28" s="177" t="s">
        <v>264</v>
      </c>
      <c r="F28" s="178"/>
      <c r="G28" s="178"/>
      <c r="H28" s="179" t="s">
        <v>265</v>
      </c>
      <c r="I28" s="18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8" t="s">
        <v>337</v>
      </c>
      <c r="B30" s="161"/>
      <c r="C30" s="161"/>
      <c r="D30" s="162"/>
      <c r="E30" s="168" t="s">
        <v>341</v>
      </c>
      <c r="F30" s="161"/>
      <c r="G30" s="161"/>
      <c r="H30" s="158" t="s">
        <v>343</v>
      </c>
      <c r="I30" s="159"/>
      <c r="J30" s="10"/>
      <c r="K30" s="10"/>
      <c r="L30" s="10"/>
    </row>
    <row r="31" spans="1:12" ht="12.75">
      <c r="A31" s="92"/>
      <c r="B31" s="22"/>
      <c r="C31" s="21"/>
      <c r="D31" s="169"/>
      <c r="E31" s="169"/>
      <c r="F31" s="169"/>
      <c r="G31" s="170"/>
      <c r="H31" s="16"/>
      <c r="I31" s="99"/>
      <c r="J31" s="10"/>
      <c r="K31" s="10"/>
      <c r="L31" s="10"/>
    </row>
    <row r="32" spans="1:12" ht="12.75">
      <c r="A32" s="168" t="s">
        <v>338</v>
      </c>
      <c r="B32" s="161"/>
      <c r="C32" s="161"/>
      <c r="D32" s="162"/>
      <c r="E32" s="168" t="s">
        <v>341</v>
      </c>
      <c r="F32" s="161"/>
      <c r="G32" s="161"/>
      <c r="H32" s="158" t="s">
        <v>344</v>
      </c>
      <c r="I32" s="15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8" t="s">
        <v>339</v>
      </c>
      <c r="B34" s="161"/>
      <c r="C34" s="161"/>
      <c r="D34" s="162"/>
      <c r="E34" s="168" t="s">
        <v>342</v>
      </c>
      <c r="F34" s="161"/>
      <c r="G34" s="161"/>
      <c r="H34" s="158" t="s">
        <v>345</v>
      </c>
      <c r="I34" s="15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8" t="s">
        <v>340</v>
      </c>
      <c r="B36" s="161"/>
      <c r="C36" s="161"/>
      <c r="D36" s="162"/>
      <c r="E36" s="168" t="s">
        <v>342</v>
      </c>
      <c r="F36" s="161"/>
      <c r="G36" s="161"/>
      <c r="H36" s="158" t="s">
        <v>346</v>
      </c>
      <c r="I36" s="159"/>
      <c r="J36" s="10"/>
      <c r="K36" s="10"/>
      <c r="L36" s="10"/>
    </row>
    <row r="37" spans="1:12" ht="12.75">
      <c r="A37" s="101"/>
      <c r="B37" s="30"/>
      <c r="C37" s="163"/>
      <c r="D37" s="164"/>
      <c r="E37" s="16"/>
      <c r="F37" s="163"/>
      <c r="G37" s="164"/>
      <c r="H37" s="16"/>
      <c r="I37" s="93"/>
      <c r="J37" s="10"/>
      <c r="K37" s="10"/>
      <c r="L37" s="10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8" t="s">
        <v>266</v>
      </c>
      <c r="B44" s="139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1"/>
      <c r="B45" s="30"/>
      <c r="C45" s="163"/>
      <c r="D45" s="164"/>
      <c r="E45" s="16"/>
      <c r="F45" s="163"/>
      <c r="G45" s="165"/>
      <c r="H45" s="35"/>
      <c r="I45" s="105"/>
      <c r="J45" s="10"/>
      <c r="K45" s="10"/>
      <c r="L45" s="10"/>
    </row>
    <row r="46" spans="1:12" ht="12.75">
      <c r="A46" s="138" t="s">
        <v>267</v>
      </c>
      <c r="B46" s="139"/>
      <c r="C46" s="160" t="s">
        <v>330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8" t="s">
        <v>269</v>
      </c>
      <c r="B48" s="139"/>
      <c r="C48" s="145" t="s">
        <v>331</v>
      </c>
      <c r="D48" s="141"/>
      <c r="E48" s="142"/>
      <c r="F48" s="16"/>
      <c r="G48" s="50" t="s">
        <v>270</v>
      </c>
      <c r="H48" s="145" t="s">
        <v>332</v>
      </c>
      <c r="I48" s="142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8" t="s">
        <v>256</v>
      </c>
      <c r="B50" s="139"/>
      <c r="C50" s="140" t="s">
        <v>354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3" t="s">
        <v>271</v>
      </c>
      <c r="B52" s="144"/>
      <c r="C52" s="145" t="s">
        <v>333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6"/>
      <c r="B53" s="20"/>
      <c r="C53" s="154" t="s">
        <v>272</v>
      </c>
      <c r="D53" s="154"/>
      <c r="E53" s="154"/>
      <c r="F53" s="154"/>
      <c r="G53" s="154"/>
      <c r="H53" s="15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7" t="s">
        <v>273</v>
      </c>
      <c r="C55" s="148"/>
      <c r="D55" s="148"/>
      <c r="E55" s="148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49" t="s">
        <v>305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6"/>
      <c r="B57" s="149" t="s">
        <v>306</v>
      </c>
      <c r="C57" s="150"/>
      <c r="D57" s="150"/>
      <c r="E57" s="150"/>
      <c r="F57" s="150"/>
      <c r="G57" s="150"/>
      <c r="H57" s="150"/>
      <c r="I57" s="108"/>
      <c r="J57" s="10"/>
      <c r="K57" s="10"/>
      <c r="L57" s="10"/>
    </row>
    <row r="58" spans="1:12" ht="12.75">
      <c r="A58" s="106"/>
      <c r="B58" s="149" t="s">
        <v>307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6"/>
      <c r="B59" s="149" t="s">
        <v>308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55" t="s">
        <v>276</v>
      </c>
      <c r="H62" s="156"/>
      <c r="I62" s="15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6"/>
      <c r="H63" s="13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1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skalagac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94" sqref="K94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334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58</v>
      </c>
      <c r="B4" s="214"/>
      <c r="C4" s="214"/>
      <c r="D4" s="214"/>
      <c r="E4" s="214"/>
      <c r="F4" s="214"/>
      <c r="G4" s="214"/>
      <c r="H4" s="215"/>
      <c r="I4" s="57" t="s">
        <v>277</v>
      </c>
      <c r="J4" s="58" t="s">
        <v>318</v>
      </c>
      <c r="K4" s="59" t="s">
        <v>319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59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12</v>
      </c>
      <c r="B8" s="206"/>
      <c r="C8" s="206"/>
      <c r="D8" s="206"/>
      <c r="E8" s="206"/>
      <c r="F8" s="206"/>
      <c r="G8" s="206"/>
      <c r="H8" s="207"/>
      <c r="I8" s="1">
        <v>2</v>
      </c>
      <c r="J8" s="126">
        <f>J9+J16+J26+J35+J39</f>
        <v>1468819290</v>
      </c>
      <c r="K8" s="126">
        <f>K9+K16+K26+K35+K39</f>
        <v>1910763222</v>
      </c>
    </row>
    <row r="9" spans="1:11" ht="12.75">
      <c r="A9" s="216" t="s">
        <v>204</v>
      </c>
      <c r="B9" s="217"/>
      <c r="C9" s="217"/>
      <c r="D9" s="217"/>
      <c r="E9" s="217"/>
      <c r="F9" s="217"/>
      <c r="G9" s="217"/>
      <c r="H9" s="218"/>
      <c r="I9" s="1">
        <v>3</v>
      </c>
      <c r="J9" s="126">
        <f>SUM(J10:J15)</f>
        <v>1386961</v>
      </c>
      <c r="K9" s="126">
        <f>SUM(K10:K15)</f>
        <v>1523884</v>
      </c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ht="12.75">
      <c r="A11" s="216" t="s">
        <v>13</v>
      </c>
      <c r="B11" s="217"/>
      <c r="C11" s="217"/>
      <c r="D11" s="217"/>
      <c r="E11" s="217"/>
      <c r="F11" s="217"/>
      <c r="G11" s="217"/>
      <c r="H11" s="218"/>
      <c r="I11" s="1">
        <v>5</v>
      </c>
      <c r="J11" s="127">
        <v>829192</v>
      </c>
      <c r="K11" s="127">
        <v>966115</v>
      </c>
    </row>
    <row r="12" spans="1:11" ht="12.75">
      <c r="A12" s="216" t="s">
        <v>112</v>
      </c>
      <c r="B12" s="217"/>
      <c r="C12" s="217"/>
      <c r="D12" s="217"/>
      <c r="E12" s="217"/>
      <c r="F12" s="217"/>
      <c r="G12" s="217"/>
      <c r="H12" s="218"/>
      <c r="I12" s="1">
        <v>6</v>
      </c>
      <c r="J12" s="127"/>
      <c r="K12" s="127"/>
    </row>
    <row r="13" spans="1:11" ht="12.75">
      <c r="A13" s="216" t="s">
        <v>207</v>
      </c>
      <c r="B13" s="217"/>
      <c r="C13" s="217"/>
      <c r="D13" s="217"/>
      <c r="E13" s="217"/>
      <c r="F13" s="217"/>
      <c r="G13" s="217"/>
      <c r="H13" s="218"/>
      <c r="I13" s="1">
        <v>7</v>
      </c>
      <c r="J13" s="127"/>
      <c r="K13" s="127"/>
    </row>
    <row r="14" spans="1:11" ht="12.75">
      <c r="A14" s="216" t="s">
        <v>208</v>
      </c>
      <c r="B14" s="217"/>
      <c r="C14" s="217"/>
      <c r="D14" s="217"/>
      <c r="E14" s="217"/>
      <c r="F14" s="217"/>
      <c r="G14" s="217"/>
      <c r="H14" s="218"/>
      <c r="I14" s="1">
        <v>8</v>
      </c>
      <c r="J14" s="127">
        <v>557769</v>
      </c>
      <c r="K14" s="127">
        <v>557769</v>
      </c>
    </row>
    <row r="15" spans="1:11" ht="12.75">
      <c r="A15" s="216" t="s">
        <v>209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6" t="s">
        <v>205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6">
        <f>SUM(J17:J25)</f>
        <v>1352707568</v>
      </c>
      <c r="K16" s="126">
        <f>SUM(K17:K25)</f>
        <v>1796984178</v>
      </c>
    </row>
    <row r="17" spans="1:11" ht="12.75">
      <c r="A17" s="216" t="s">
        <v>210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217884356</v>
      </c>
      <c r="K17" s="7">
        <v>281207283</v>
      </c>
    </row>
    <row r="18" spans="1:11" ht="12.75">
      <c r="A18" s="216" t="s">
        <v>246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984858617</v>
      </c>
      <c r="K18" s="7">
        <v>1349521318</v>
      </c>
    </row>
    <row r="19" spans="1:11" ht="12.75">
      <c r="A19" s="216" t="s">
        <v>211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102775333</v>
      </c>
      <c r="K19" s="7">
        <v>120492070</v>
      </c>
    </row>
    <row r="20" spans="1:11" ht="12.75">
      <c r="A20" s="216" t="s">
        <v>26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2904616</v>
      </c>
      <c r="K20" s="7">
        <v>2650096</v>
      </c>
    </row>
    <row r="21" spans="1:11" ht="12.75">
      <c r="A21" s="216" t="s">
        <v>27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0</v>
      </c>
      <c r="K21" s="7">
        <v>0</v>
      </c>
    </row>
    <row r="22" spans="1:11" ht="12.75">
      <c r="A22" s="216" t="s">
        <v>71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2701391</v>
      </c>
      <c r="K22" s="7">
        <v>520830</v>
      </c>
    </row>
    <row r="23" spans="1:11" ht="12.75">
      <c r="A23" s="216" t="s">
        <v>72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32322001</v>
      </c>
      <c r="K23" s="7">
        <v>31713188</v>
      </c>
    </row>
    <row r="24" spans="1:11" ht="12.75">
      <c r="A24" s="216" t="s">
        <v>73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9261254</v>
      </c>
      <c r="K24" s="7">
        <v>10879393</v>
      </c>
    </row>
    <row r="25" spans="1:11" ht="12.75">
      <c r="A25" s="216" t="s">
        <v>74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0</v>
      </c>
      <c r="K25" s="7"/>
    </row>
    <row r="26" spans="1:11" ht="12.75">
      <c r="A26" s="216" t="s">
        <v>189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6">
        <f>SUM(J27:J34)</f>
        <v>84734206</v>
      </c>
      <c r="K26" s="126">
        <f>SUM(K27:K34)</f>
        <v>76988640</v>
      </c>
    </row>
    <row r="27" spans="1:11" ht="12.75">
      <c r="A27" s="216" t="s">
        <v>75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8</v>
      </c>
      <c r="K27" s="7"/>
    </row>
    <row r="28" spans="1:11" ht="12.75">
      <c r="A28" s="216" t="s">
        <v>76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33293604</v>
      </c>
      <c r="K28" s="7">
        <v>32960945</v>
      </c>
    </row>
    <row r="29" spans="1:11" ht="12.75">
      <c r="A29" s="216" t="s">
        <v>77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0</v>
      </c>
      <c r="K29" s="7">
        <v>764595</v>
      </c>
    </row>
    <row r="30" spans="1:11" ht="12.75">
      <c r="A30" s="216" t="s">
        <v>82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83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0</v>
      </c>
      <c r="K31" s="7">
        <v>0</v>
      </c>
    </row>
    <row r="32" spans="1:11" ht="12.75">
      <c r="A32" s="216" t="s">
        <v>84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51440594</v>
      </c>
      <c r="K32" s="7">
        <v>43263100</v>
      </c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0</v>
      </c>
      <c r="K33" s="7"/>
    </row>
    <row r="34" spans="1:11" ht="12.75">
      <c r="A34" s="216" t="s">
        <v>182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/>
    </row>
    <row r="35" spans="1:11" ht="12.75">
      <c r="A35" s="216" t="s">
        <v>183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79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80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81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6" t="s">
        <v>184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29990555</v>
      </c>
      <c r="K39" s="7">
        <v>35266520</v>
      </c>
    </row>
    <row r="40" spans="1:11" ht="12.75">
      <c r="A40" s="205" t="s">
        <v>239</v>
      </c>
      <c r="B40" s="206"/>
      <c r="C40" s="206"/>
      <c r="D40" s="206"/>
      <c r="E40" s="206"/>
      <c r="F40" s="206"/>
      <c r="G40" s="206"/>
      <c r="H40" s="207"/>
      <c r="I40" s="1">
        <v>34</v>
      </c>
      <c r="J40" s="126">
        <f>J41+J49+J56+J64</f>
        <v>177700505</v>
      </c>
      <c r="K40" s="126">
        <f>K41+K49+K56+K64</f>
        <v>837974003</v>
      </c>
    </row>
    <row r="41" spans="1:11" ht="12.75">
      <c r="A41" s="216" t="s">
        <v>99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6">
        <f>SUM(J42:J48)</f>
        <v>3798616</v>
      </c>
      <c r="K41" s="126">
        <f>SUM(K42:K48)</f>
        <v>4575754</v>
      </c>
    </row>
    <row r="42" spans="1:11" ht="12.75">
      <c r="A42" s="216" t="s">
        <v>116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3634477</v>
      </c>
      <c r="K42" s="7">
        <v>4280989</v>
      </c>
    </row>
    <row r="43" spans="1:11" ht="12.75">
      <c r="A43" s="216" t="s">
        <v>117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85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ht="12.75">
      <c r="A45" s="216" t="s">
        <v>86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1679</v>
      </c>
      <c r="K45" s="7">
        <v>2889</v>
      </c>
    </row>
    <row r="46" spans="1:11" ht="12.75">
      <c r="A46" s="216" t="s">
        <v>87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162460</v>
      </c>
      <c r="K46" s="7">
        <v>291876</v>
      </c>
    </row>
    <row r="47" spans="1:11" ht="12.75">
      <c r="A47" s="216" t="s">
        <v>88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89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6" t="s">
        <v>100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6">
        <f>SUM(J50:J55)</f>
        <v>43287762</v>
      </c>
      <c r="K49" s="126">
        <f>SUM(K50:K55)</f>
        <v>72504586</v>
      </c>
    </row>
    <row r="50" spans="1:11" ht="12.75">
      <c r="A50" s="216" t="s">
        <v>199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137151</v>
      </c>
      <c r="K50" s="7">
        <v>294160</v>
      </c>
    </row>
    <row r="51" spans="1:11" ht="12.75">
      <c r="A51" s="216" t="s">
        <v>200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21139524</v>
      </c>
      <c r="K51" s="7">
        <v>65743932</v>
      </c>
    </row>
    <row r="52" spans="1:11" ht="12.75">
      <c r="A52" s="216" t="s">
        <v>201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0</v>
      </c>
      <c r="K52" s="7">
        <v>0</v>
      </c>
    </row>
    <row r="53" spans="1:11" ht="12.75">
      <c r="A53" s="216" t="s">
        <v>202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0</v>
      </c>
      <c r="K53" s="7">
        <v>0</v>
      </c>
    </row>
    <row r="54" spans="1:11" ht="12.75">
      <c r="A54" s="216" t="s">
        <v>9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10025627</v>
      </c>
      <c r="K54" s="7">
        <v>1831337</v>
      </c>
    </row>
    <row r="55" spans="1:11" ht="12.75">
      <c r="A55" s="216" t="s">
        <v>10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f>1000699+10984761</f>
        <v>11985460</v>
      </c>
      <c r="K55" s="7">
        <v>4635157</v>
      </c>
    </row>
    <row r="56" spans="1:11" ht="12.75">
      <c r="A56" s="216" t="s">
        <v>101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6">
        <f>SUM(J57:J63)</f>
        <v>208411</v>
      </c>
      <c r="K56" s="126">
        <f>SUM(K57:K63)</f>
        <v>208411</v>
      </c>
    </row>
    <row r="57" spans="1:11" ht="12.75">
      <c r="A57" s="216" t="s">
        <v>75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76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ht="12.75">
      <c r="A59" s="216" t="s">
        <v>241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82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83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208411</v>
      </c>
      <c r="K61" s="7">
        <v>208411</v>
      </c>
    </row>
    <row r="62" spans="1:11" ht="12.75">
      <c r="A62" s="216" t="s">
        <v>84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/>
      <c r="K62" s="7"/>
    </row>
    <row r="63" spans="1:11" ht="12.75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/>
    </row>
    <row r="64" spans="1:11" ht="12.75">
      <c r="A64" s="216" t="s">
        <v>206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130405716</v>
      </c>
      <c r="K64" s="7">
        <v>760685252</v>
      </c>
    </row>
    <row r="65" spans="1:11" ht="12.75">
      <c r="A65" s="205" t="s">
        <v>55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240</v>
      </c>
      <c r="B66" s="206"/>
      <c r="C66" s="206"/>
      <c r="D66" s="206"/>
      <c r="E66" s="206"/>
      <c r="F66" s="206"/>
      <c r="G66" s="206"/>
      <c r="H66" s="207"/>
      <c r="I66" s="1">
        <v>60</v>
      </c>
      <c r="J66" s="126">
        <f>J7+J8+J40+J65</f>
        <v>1646519795</v>
      </c>
      <c r="K66" s="126">
        <f>K7+K8+K40+K65</f>
        <v>2748737225</v>
      </c>
    </row>
    <row r="67" spans="1:11" ht="12.75">
      <c r="A67" s="219" t="s">
        <v>90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222" t="s">
        <v>57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02" t="s">
        <v>190</v>
      </c>
      <c r="B69" s="203"/>
      <c r="C69" s="203"/>
      <c r="D69" s="203"/>
      <c r="E69" s="203"/>
      <c r="F69" s="203"/>
      <c r="G69" s="203"/>
      <c r="H69" s="204"/>
      <c r="I69" s="3">
        <v>62</v>
      </c>
      <c r="J69" s="128">
        <f>J70+J71+J72+J78+J79+J82+J85</f>
        <v>804243984</v>
      </c>
      <c r="K69" s="128">
        <f>K70+K71+K72+K78+K79+K82+K85</f>
        <v>1459602980</v>
      </c>
    </row>
    <row r="70" spans="1:11" ht="12.75">
      <c r="A70" s="216" t="s">
        <v>140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43650000</v>
      </c>
      <c r="K70" s="7">
        <v>102574420</v>
      </c>
    </row>
    <row r="71" spans="1:11" ht="12.75">
      <c r="A71" s="216" t="s">
        <v>141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460005525</v>
      </c>
      <c r="K71" s="7">
        <v>1142667836</v>
      </c>
    </row>
    <row r="72" spans="1:11" ht="12.75">
      <c r="A72" s="216" t="s">
        <v>142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6">
        <f>J73+J74-J75+J76+J77</f>
        <v>371827653</v>
      </c>
      <c r="K72" s="126">
        <f>K73+K74-K75+K76+K77</f>
        <v>329802773</v>
      </c>
    </row>
    <row r="73" spans="1:11" ht="12.75">
      <c r="A73" s="216" t="s">
        <v>143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2182500</v>
      </c>
      <c r="K73" s="7">
        <v>2182500</v>
      </c>
    </row>
    <row r="74" spans="1:11" ht="12.75">
      <c r="A74" s="216" t="s">
        <v>144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3380</v>
      </c>
      <c r="K74" s="7">
        <v>3380</v>
      </c>
    </row>
    <row r="75" spans="1:11" ht="12.75">
      <c r="A75" s="216" t="s">
        <v>132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3380</v>
      </c>
      <c r="K75" s="7">
        <v>3380</v>
      </c>
    </row>
    <row r="76" spans="1:11" ht="12.75">
      <c r="A76" s="216" t="s">
        <v>133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134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369645153</v>
      </c>
      <c r="K77" s="7">
        <v>327620273</v>
      </c>
    </row>
    <row r="78" spans="1:11" ht="12.75">
      <c r="A78" s="216" t="s">
        <v>135</v>
      </c>
      <c r="B78" s="217"/>
      <c r="C78" s="217"/>
      <c r="D78" s="217"/>
      <c r="E78" s="217"/>
      <c r="F78" s="217"/>
      <c r="G78" s="217"/>
      <c r="H78" s="218"/>
      <c r="I78" s="1">
        <v>71</v>
      </c>
      <c r="J78" s="127">
        <v>114756</v>
      </c>
      <c r="K78" s="7">
        <v>114756</v>
      </c>
    </row>
    <row r="79" spans="1:11" ht="12.75">
      <c r="A79" s="216" t="s">
        <v>237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6">
        <f>J80-J81</f>
        <v>20197276</v>
      </c>
      <c r="K79" s="126">
        <f>K80-K81</f>
        <v>-94058950</v>
      </c>
    </row>
    <row r="80" spans="1:11" ht="12.75">
      <c r="A80" s="225" t="s">
        <v>168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20197276</v>
      </c>
      <c r="K80" s="7"/>
    </row>
    <row r="81" spans="1:11" ht="12.75">
      <c r="A81" s="225" t="s">
        <v>169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>
        <v>94058950</v>
      </c>
    </row>
    <row r="82" spans="1:11" ht="12.75">
      <c r="A82" s="216" t="s">
        <v>238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6">
        <f>J83-J84</f>
        <v>-114256226</v>
      </c>
      <c r="K82" s="126">
        <f>K83-K84</f>
        <v>-21497855</v>
      </c>
    </row>
    <row r="83" spans="1:11" ht="12.75">
      <c r="A83" s="225" t="s">
        <v>170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0</v>
      </c>
      <c r="K83" s="7"/>
    </row>
    <row r="84" spans="1:11" ht="12.75">
      <c r="A84" s="225" t="s">
        <v>171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114256226</v>
      </c>
      <c r="K84" s="7">
        <v>21497855</v>
      </c>
    </row>
    <row r="85" spans="1:11" ht="12.75">
      <c r="A85" s="216" t="s">
        <v>172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22705000</v>
      </c>
      <c r="K85" s="7"/>
    </row>
    <row r="86" spans="1:11" ht="12.75">
      <c r="A86" s="205" t="s">
        <v>18</v>
      </c>
      <c r="B86" s="206"/>
      <c r="C86" s="206"/>
      <c r="D86" s="206"/>
      <c r="E86" s="206"/>
      <c r="F86" s="206"/>
      <c r="G86" s="206"/>
      <c r="H86" s="207"/>
      <c r="I86" s="1">
        <v>79</v>
      </c>
      <c r="J86" s="126">
        <f>SUM(J87:J89)</f>
        <v>56906647</v>
      </c>
      <c r="K86" s="126">
        <f>SUM(K87:K89)</f>
        <v>59969984</v>
      </c>
    </row>
    <row r="87" spans="1:11" ht="12.75">
      <c r="A87" s="216" t="s">
        <v>128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1606868</v>
      </c>
      <c r="K87" s="7">
        <v>1606868</v>
      </c>
    </row>
    <row r="88" spans="1:11" ht="12.75">
      <c r="A88" s="216" t="s">
        <v>129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/>
    </row>
    <row r="89" spans="1:11" ht="12.75">
      <c r="A89" s="216" t="s">
        <v>130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55299779</v>
      </c>
      <c r="K89" s="7">
        <v>58363116</v>
      </c>
    </row>
    <row r="90" spans="1:11" ht="12.75">
      <c r="A90" s="205" t="s">
        <v>19</v>
      </c>
      <c r="B90" s="206"/>
      <c r="C90" s="206"/>
      <c r="D90" s="206"/>
      <c r="E90" s="206"/>
      <c r="F90" s="206"/>
      <c r="G90" s="206"/>
      <c r="H90" s="207"/>
      <c r="I90" s="1">
        <v>83</v>
      </c>
      <c r="J90" s="126">
        <f>SUM(J91:J99)</f>
        <v>528472978</v>
      </c>
      <c r="K90" s="126">
        <f>SUM(K91:K99)</f>
        <v>896133639</v>
      </c>
    </row>
    <row r="91" spans="1:11" ht="12.75">
      <c r="A91" s="216" t="s">
        <v>131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7661532</v>
      </c>
      <c r="K91" s="7">
        <v>77175533</v>
      </c>
    </row>
    <row r="92" spans="1:11" ht="12.75">
      <c r="A92" s="216" t="s">
        <v>242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74066450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520811446</v>
      </c>
      <c r="K93" s="7">
        <f>753479462-8587806</f>
        <v>744891656</v>
      </c>
    </row>
    <row r="94" spans="1:11" ht="12.75">
      <c r="A94" s="216" t="s">
        <v>243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244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245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93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91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92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05" t="s">
        <v>20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126">
        <f>SUM(J101:J112)</f>
        <v>256896186</v>
      </c>
      <c r="K100" s="126">
        <f>SUM(K101:K112)</f>
        <v>333030622</v>
      </c>
    </row>
    <row r="101" spans="1:11" ht="12.75">
      <c r="A101" s="216" t="s">
        <v>131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33969748</v>
      </c>
      <c r="K101" s="7">
        <v>26854439</v>
      </c>
    </row>
    <row r="102" spans="1:11" ht="12.75">
      <c r="A102" s="216" t="s">
        <v>242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135431755</v>
      </c>
      <c r="K103" s="7">
        <f>137514445+8587806</f>
        <v>146102251</v>
      </c>
    </row>
    <row r="104" spans="1:11" ht="12.75">
      <c r="A104" s="216" t="s">
        <v>243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0</v>
      </c>
      <c r="K104" s="7">
        <v>44803854</v>
      </c>
    </row>
    <row r="105" spans="1:11" ht="12.75">
      <c r="A105" s="216" t="s">
        <v>244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43001110</v>
      </c>
      <c r="K105" s="7">
        <v>55919085</v>
      </c>
    </row>
    <row r="106" spans="1:11" ht="12.75">
      <c r="A106" s="216" t="s">
        <v>245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94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6378492</v>
      </c>
      <c r="K108" s="134">
        <v>17646358</v>
      </c>
    </row>
    <row r="109" spans="1:11" ht="12.75">
      <c r="A109" s="216" t="s">
        <v>95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9010719</v>
      </c>
      <c r="K109" s="134">
        <v>15462155</v>
      </c>
    </row>
    <row r="110" spans="1:11" ht="12.75">
      <c r="A110" s="216" t="s">
        <v>98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0</v>
      </c>
      <c r="K110" s="134">
        <v>0</v>
      </c>
    </row>
    <row r="111" spans="1:11" ht="12.75">
      <c r="A111" s="216" t="s">
        <v>96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134">
        <v>0</v>
      </c>
    </row>
    <row r="112" spans="1:11" ht="12.75">
      <c r="A112" s="216" t="s">
        <v>97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29104362</v>
      </c>
      <c r="K112" s="134">
        <v>26242480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24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126">
        <f>J69+J86+J90+J100+J113</f>
        <v>1646519795</v>
      </c>
      <c r="K114" s="126">
        <f>K69+K86+K90+K100+K113</f>
        <v>2748737225</v>
      </c>
    </row>
    <row r="115" spans="1:11" ht="12.75">
      <c r="A115" s="230" t="s">
        <v>56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ht="12.75">
      <c r="A116" s="222" t="s">
        <v>309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02" t="s">
        <v>185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ht="12.75">
      <c r="A118" s="216" t="s">
        <v>7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129">
        <f>+J69-J119</f>
        <v>781538984</v>
      </c>
      <c r="K118" s="129">
        <f>+K69-K119</f>
        <v>1459602980</v>
      </c>
    </row>
    <row r="119" spans="1:11" ht="12.75">
      <c r="A119" s="238" t="s">
        <v>8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130">
        <f>+J85</f>
        <v>22705000</v>
      </c>
      <c r="K119" s="130">
        <f>+K85</f>
        <v>0</v>
      </c>
    </row>
    <row r="120" spans="1:11" ht="12.75">
      <c r="A120" s="241" t="s">
        <v>310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J11:J14">
    <cfRule type="cellIs" priority="20" dxfId="2" operator="notEqual" stopIfTrue="1">
      <formula>ROUND(J11,0)</formula>
    </cfRule>
    <cfRule type="cellIs" priority="21" dxfId="1" operator="lessThan" stopIfTrue="1">
      <formula>0</formula>
    </cfRule>
  </conditionalFormatting>
  <conditionalFormatting sqref="J20">
    <cfRule type="cellIs" priority="18" dxfId="2" operator="notEqual" stopIfTrue="1">
      <formula>ROUND(J20,0)</formula>
    </cfRule>
    <cfRule type="cellIs" priority="19" dxfId="1" operator="lessThan" stopIfTrue="1">
      <formula>0</formula>
    </cfRule>
  </conditionalFormatting>
  <conditionalFormatting sqref="J22">
    <cfRule type="cellIs" priority="16" dxfId="2" operator="notEqual" stopIfTrue="1">
      <formula>ROUND(J22,0)</formula>
    </cfRule>
    <cfRule type="cellIs" priority="17" dxfId="1" operator="lessThan" stopIfTrue="1">
      <formula>0</formula>
    </cfRule>
  </conditionalFormatting>
  <conditionalFormatting sqref="J78">
    <cfRule type="cellIs" priority="13" dxfId="2" operator="notEqual" stopIfTrue="1">
      <formula>ROUND(J78,0)</formula>
    </cfRule>
  </conditionalFormatting>
  <conditionalFormatting sqref="K11:K14">
    <cfRule type="cellIs" priority="11" dxfId="2" operator="notEqual" stopIfTrue="1">
      <formula>ROUND(K11,0)</formula>
    </cfRule>
    <cfRule type="cellIs" priority="12" dxfId="1" operator="lessThan" stopIfTrue="1">
      <formula>0</formula>
    </cfRule>
  </conditionalFormatting>
  <conditionalFormatting sqref="K20">
    <cfRule type="cellIs" priority="3" dxfId="2" operator="notEqual" stopIfTrue="1">
      <formula>ROUND(K20,0)</formula>
    </cfRule>
    <cfRule type="cellIs" priority="4" dxfId="1" operator="lessThan" stopIfTrue="1">
      <formula>0</formula>
    </cfRule>
  </conditionalFormatting>
  <conditionalFormatting sqref="K22">
    <cfRule type="cellIs" priority="1" dxfId="2" operator="notEqual" stopIfTrue="1">
      <formula>ROUND(K22,0)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L1:IV65536 K1:K25 K27:K60 K62:K65536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23:J44 K26 K61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G34">
      <selection activeCell="O66" sqref="O66"/>
    </sheetView>
  </sheetViews>
  <sheetFormatPr defaultColWidth="9.140625" defaultRowHeight="12.75"/>
  <cols>
    <col min="1" max="9" width="9.140625" style="51" customWidth="1"/>
    <col min="10" max="10" width="11.57421875" style="51" bestFit="1" customWidth="1"/>
    <col min="11" max="11" width="11.57421875" style="51" customWidth="1"/>
    <col min="12" max="12" width="9.8515625" style="51" customWidth="1"/>
    <col min="13" max="13" width="10.28125" style="51" customWidth="1"/>
    <col min="14" max="14" width="9.140625" style="51" customWidth="1"/>
    <col min="15" max="16384" width="9.140625" style="51" customWidth="1"/>
  </cols>
  <sheetData>
    <row r="1" spans="1:13" ht="12.75" customHeight="1">
      <c r="A1" s="208" t="s">
        <v>153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52" t="s">
        <v>351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3" t="s">
        <v>335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4" t="s">
        <v>58</v>
      </c>
      <c r="B4" s="244"/>
      <c r="C4" s="244"/>
      <c r="D4" s="244"/>
      <c r="E4" s="244"/>
      <c r="F4" s="244"/>
      <c r="G4" s="244"/>
      <c r="H4" s="244"/>
      <c r="I4" s="57" t="s">
        <v>278</v>
      </c>
      <c r="J4" s="245" t="s">
        <v>318</v>
      </c>
      <c r="K4" s="245"/>
      <c r="L4" s="245" t="s">
        <v>319</v>
      </c>
      <c r="M4" s="245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2" t="s">
        <v>25</v>
      </c>
      <c r="B7" s="203"/>
      <c r="C7" s="203"/>
      <c r="D7" s="203"/>
      <c r="E7" s="203"/>
      <c r="F7" s="203"/>
      <c r="G7" s="203"/>
      <c r="H7" s="204"/>
      <c r="I7" s="3">
        <v>111</v>
      </c>
      <c r="J7" s="53">
        <f>SUM(J8:J9)</f>
        <v>104886658</v>
      </c>
      <c r="K7" s="53">
        <f>SUM(K8:K9)</f>
        <v>92120407</v>
      </c>
      <c r="L7" s="53">
        <f>SUM(L8:L9)</f>
        <v>239381688.51363528</v>
      </c>
      <c r="M7" s="53">
        <f>SUM(M8:M9)</f>
        <v>175988521.2045128</v>
      </c>
    </row>
    <row r="8" spans="1:13" ht="12.75">
      <c r="A8" s="205" t="s">
        <v>151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104146412</v>
      </c>
      <c r="K8" s="7">
        <v>91516014</v>
      </c>
      <c r="L8" s="7">
        <v>237715111.049049</v>
      </c>
      <c r="M8" s="7">
        <v>175134493.9882234</v>
      </c>
    </row>
    <row r="9" spans="1:13" ht="12.75">
      <c r="A9" s="205" t="s">
        <v>102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740246</v>
      </c>
      <c r="K9" s="7">
        <v>604393</v>
      </c>
      <c r="L9" s="7">
        <v>1666577.4645863</v>
      </c>
      <c r="M9" s="7">
        <v>854027.2162894001</v>
      </c>
    </row>
    <row r="10" spans="1:13" ht="12.75">
      <c r="A10" s="205" t="s">
        <v>11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145074123.60079998</v>
      </c>
      <c r="K10" s="52">
        <f>K11+K12+K16+K20+K21+K22+K25+K26</f>
        <v>95905142.6108</v>
      </c>
      <c r="L10" s="52">
        <f>L11+L12+L16+L20+L21+L22+L25+L26</f>
        <v>250627984.54849517</v>
      </c>
      <c r="M10" s="52">
        <f>M11+M12+M16+M20+M21+M22+M25+M26</f>
        <v>152436471.4519325</v>
      </c>
    </row>
    <row r="11" spans="1:13" ht="12.75">
      <c r="A11" s="205" t="s">
        <v>103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>
        <v>0</v>
      </c>
      <c r="L11" s="7"/>
      <c r="M11" s="7">
        <v>0</v>
      </c>
    </row>
    <row r="12" spans="1:13" ht="12.75">
      <c r="A12" s="205" t="s">
        <v>21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50194962.4908</v>
      </c>
      <c r="K12" s="52">
        <f>SUM(K13:K15)</f>
        <v>36666683.4908</v>
      </c>
      <c r="L12" s="52">
        <f>SUM(L13:L15)</f>
        <v>101691447.05974758</v>
      </c>
      <c r="M12" s="52">
        <f>SUM(M13:M15)</f>
        <v>62554332.059747584</v>
      </c>
    </row>
    <row r="13" spans="1:13" ht="12.75">
      <c r="A13" s="216" t="s">
        <v>145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26922910</v>
      </c>
      <c r="K13" s="7">
        <v>20064311</v>
      </c>
      <c r="L13" s="7">
        <v>45549689.8655586</v>
      </c>
      <c r="M13" s="7">
        <v>30789707.865558602</v>
      </c>
    </row>
    <row r="14" spans="1:13" ht="12.75">
      <c r="A14" s="216" t="s">
        <v>146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23272052.4908</v>
      </c>
      <c r="K15" s="7">
        <v>16602372.4908</v>
      </c>
      <c r="L15" s="7">
        <v>56141757.19418898</v>
      </c>
      <c r="M15" s="7">
        <v>31764624.194188982</v>
      </c>
    </row>
    <row r="16" spans="1:13" ht="12.75">
      <c r="A16" s="205" t="s">
        <v>22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50442562</v>
      </c>
      <c r="K16" s="52">
        <f>SUM(K17:K19)</f>
        <v>34432918</v>
      </c>
      <c r="L16" s="52">
        <f>SUM(L17:L19)</f>
        <v>95300499.8554001</v>
      </c>
      <c r="M16" s="52">
        <f>SUM(M17:M19)</f>
        <v>60956174.75883739</v>
      </c>
    </row>
    <row r="17" spans="1:13" ht="12.75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31583908</v>
      </c>
      <c r="K17" s="7">
        <v>21984133</v>
      </c>
      <c r="L17" s="7">
        <v>63779013.931469806</v>
      </c>
      <c r="M17" s="7">
        <v>43501469.83490709</v>
      </c>
    </row>
    <row r="18" spans="1:13" ht="12.75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12328474</v>
      </c>
      <c r="K18" s="7">
        <v>8108368</v>
      </c>
      <c r="L18" s="7">
        <v>20007774.7605984</v>
      </c>
      <c r="M18" s="7">
        <v>11184222.760598399</v>
      </c>
    </row>
    <row r="19" spans="1:13" ht="12.75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6530180</v>
      </c>
      <c r="K19" s="7">
        <v>4340417</v>
      </c>
      <c r="L19" s="7">
        <v>11513711.1633319</v>
      </c>
      <c r="M19" s="7">
        <v>6270482.1633319</v>
      </c>
    </row>
    <row r="20" spans="1:13" ht="12.75">
      <c r="A20" s="205" t="s">
        <v>104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32554932</v>
      </c>
      <c r="K20" s="7">
        <v>17746332</v>
      </c>
      <c r="L20" s="7">
        <v>30365507.8938398</v>
      </c>
      <c r="M20" s="7">
        <v>15391594.893839799</v>
      </c>
    </row>
    <row r="21" spans="1:13" ht="12.75">
      <c r="A21" s="205" t="s">
        <v>105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/>
      <c r="K21" s="7">
        <v>0</v>
      </c>
      <c r="L21" s="7"/>
      <c r="M21" s="7">
        <v>0</v>
      </c>
    </row>
    <row r="22" spans="1:13" ht="12.75">
      <c r="A22" s="205" t="s">
        <v>23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6" t="s">
        <v>136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>
        <v>0</v>
      </c>
      <c r="L23" s="7"/>
      <c r="M23" s="7">
        <v>0</v>
      </c>
    </row>
    <row r="24" spans="1:13" ht="12.75">
      <c r="A24" s="216" t="s">
        <v>137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>
        <v>0</v>
      </c>
      <c r="L24" s="7"/>
      <c r="M24" s="7">
        <v>0</v>
      </c>
    </row>
    <row r="25" spans="1:13" ht="12.75">
      <c r="A25" s="205" t="s">
        <v>106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>
        <v>0</v>
      </c>
      <c r="L25" s="7"/>
      <c r="M25" s="7">
        <v>0</v>
      </c>
    </row>
    <row r="26" spans="1:13" ht="12.75">
      <c r="A26" s="205" t="s">
        <v>49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11881667.11</v>
      </c>
      <c r="K26" s="7">
        <v>7059209.119999999</v>
      </c>
      <c r="L26" s="7">
        <v>23270529.739507698</v>
      </c>
      <c r="M26" s="7">
        <v>13534369.739507698</v>
      </c>
    </row>
    <row r="27" spans="1:13" ht="12.75">
      <c r="A27" s="205" t="s">
        <v>212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3103324</v>
      </c>
      <c r="K27" s="52">
        <f>SUM(K28:K32)</f>
        <v>3103324</v>
      </c>
      <c r="L27" s="52">
        <f>SUM(L28:L32)</f>
        <v>9210223.0753339</v>
      </c>
      <c r="M27" s="52">
        <f>SUM(M28:M32)</f>
        <v>2031033.9695132012</v>
      </c>
    </row>
    <row r="28" spans="1:13" ht="12.75">
      <c r="A28" s="205" t="s">
        <v>226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5" t="s">
        <v>154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3103324</v>
      </c>
      <c r="K29" s="7">
        <v>3103324</v>
      </c>
      <c r="L29" s="7">
        <v>9210223.0753339</v>
      </c>
      <c r="M29" s="7">
        <v>2031033.9695132012</v>
      </c>
    </row>
    <row r="30" spans="1:13" ht="12.75">
      <c r="A30" s="205" t="s">
        <v>138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222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5" t="s">
        <v>139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5" t="s">
        <v>213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25640500</v>
      </c>
      <c r="K33" s="52">
        <f>SUM(K34:K37)</f>
        <v>21354393</v>
      </c>
      <c r="L33" s="52">
        <f>SUM(L34:L37)</f>
        <v>21862370.8224428</v>
      </c>
      <c r="M33" s="52">
        <f>SUM(M34:M37)</f>
        <v>12355134.0163161</v>
      </c>
    </row>
    <row r="34" spans="1:13" ht="12.75">
      <c r="A34" s="205" t="s">
        <v>65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16911459</v>
      </c>
      <c r="K34" s="7">
        <v>13579798</v>
      </c>
      <c r="L34" s="7">
        <v>1942643.2225575</v>
      </c>
      <c r="M34" s="7">
        <v>1412308.2225575</v>
      </c>
    </row>
    <row r="35" spans="1:13" ht="12.75">
      <c r="A35" s="205" t="s">
        <v>64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8729041</v>
      </c>
      <c r="K35" s="7">
        <v>7774595</v>
      </c>
      <c r="L35" s="7">
        <v>19919727.5998853</v>
      </c>
      <c r="M35" s="7">
        <v>10942825.7937586</v>
      </c>
    </row>
    <row r="36" spans="1:13" ht="12.75">
      <c r="A36" s="205" t="s">
        <v>223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5" t="s">
        <v>66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5" t="s">
        <v>194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39065</v>
      </c>
      <c r="M38" s="7">
        <v>39065</v>
      </c>
    </row>
    <row r="39" spans="1:13" ht="12.75">
      <c r="A39" s="205" t="s">
        <v>195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-288532</v>
      </c>
    </row>
    <row r="40" spans="1:13" ht="12.75">
      <c r="A40" s="205" t="s">
        <v>224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225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214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107989982</v>
      </c>
      <c r="K42" s="52">
        <f>K7+K27+K38+K40</f>
        <v>95223731</v>
      </c>
      <c r="L42" s="52">
        <f>L7+L27+L38+L40</f>
        <v>248630976.58896917</v>
      </c>
      <c r="M42" s="52">
        <f>M7+M27+M38+M40</f>
        <v>178058620.174026</v>
      </c>
    </row>
    <row r="43" spans="1:13" ht="12.75">
      <c r="A43" s="205" t="s">
        <v>215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170714623.60079998</v>
      </c>
      <c r="K43" s="52">
        <f>K10+K33+K39+K41</f>
        <v>117259535.6108</v>
      </c>
      <c r="L43" s="52">
        <f>L10+L33+L39+L41</f>
        <v>272490355.37093794</v>
      </c>
      <c r="M43" s="52">
        <f>M10+M33+M39+M41</f>
        <v>164503073.46824858</v>
      </c>
    </row>
    <row r="44" spans="1:13" ht="12.75">
      <c r="A44" s="205" t="s">
        <v>235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-62724641.60079998</v>
      </c>
      <c r="K44" s="52">
        <f>K42-K43</f>
        <v>-22035804.610799998</v>
      </c>
      <c r="L44" s="52">
        <f>L42-L43</f>
        <v>-23859378.781968772</v>
      </c>
      <c r="M44" s="52">
        <f>M42-M43</f>
        <v>13555546.705777436</v>
      </c>
    </row>
    <row r="45" spans="1:13" ht="12.75">
      <c r="A45" s="225" t="s">
        <v>217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13555546.705777436</v>
      </c>
    </row>
    <row r="46" spans="1:13" ht="12.75">
      <c r="A46" s="225" t="s">
        <v>218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2">
        <f>IF(J43&gt;J42,J43-J42,0)</f>
        <v>62724641.60079998</v>
      </c>
      <c r="K46" s="52">
        <f>IF(K43&gt;K42,K43-K42,0)</f>
        <v>22035804.610799998</v>
      </c>
      <c r="L46" s="52">
        <f>IF(L43&gt;L42,L43-L42,0)</f>
        <v>23859378.781968772</v>
      </c>
      <c r="M46" s="52">
        <f>IF(M43&gt;M42,M43-M42,0)</f>
        <v>0</v>
      </c>
    </row>
    <row r="47" spans="1:13" ht="12.75">
      <c r="A47" s="205" t="s">
        <v>216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-10782366</v>
      </c>
      <c r="K47" s="7">
        <v>-3787955</v>
      </c>
      <c r="L47" s="7">
        <v>-2439653.2450776</v>
      </c>
      <c r="M47" s="7">
        <v>2216585.7549224</v>
      </c>
    </row>
    <row r="48" spans="1:13" ht="12.75">
      <c r="A48" s="205" t="s">
        <v>236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-51942275.60079998</v>
      </c>
      <c r="K48" s="52">
        <f>K44-K47</f>
        <v>-18247849.610799998</v>
      </c>
      <c r="L48" s="52">
        <f>L44-L47</f>
        <v>-21419725.536891174</v>
      </c>
      <c r="M48" s="52">
        <f>M44-M47</f>
        <v>11338960.950855035</v>
      </c>
    </row>
    <row r="49" spans="1:13" ht="12.75">
      <c r="A49" s="225" t="s">
        <v>191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11338960.950855035</v>
      </c>
    </row>
    <row r="50" spans="1:13" ht="12.75">
      <c r="A50" s="249" t="s">
        <v>219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0">
        <f>IF(J48&lt;0,-J48,0)</f>
        <v>51942275.60079998</v>
      </c>
      <c r="K50" s="60">
        <f>IF(K48&lt;0,-K48,0)</f>
        <v>18247849.610799998</v>
      </c>
      <c r="L50" s="60">
        <f>IF(L48&lt;0,-L48,0)</f>
        <v>21419725.536891174</v>
      </c>
      <c r="M50" s="60">
        <f>IF(M48&lt;0,-M48,0)</f>
        <v>0</v>
      </c>
    </row>
    <row r="51" spans="1:13" ht="12.75" customHeight="1">
      <c r="A51" s="222" t="s">
        <v>311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>
      <c r="A52" s="202" t="s">
        <v>186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</row>
    <row r="53" spans="1:13" ht="12.75">
      <c r="A53" s="246" t="s">
        <v>233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234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22" t="s">
        <v>188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ht="12.75">
      <c r="A56" s="202" t="s">
        <v>203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f>J48</f>
        <v>-51942275.60079998</v>
      </c>
      <c r="K56" s="6">
        <f>K48</f>
        <v>-18247849.610799998</v>
      </c>
      <c r="L56" s="6">
        <f>L48</f>
        <v>-21419725.536891174</v>
      </c>
      <c r="M56" s="6">
        <f>M48</f>
        <v>11338960.950855035</v>
      </c>
    </row>
    <row r="57" spans="1:13" ht="12.75">
      <c r="A57" s="205" t="s">
        <v>220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-2990344</v>
      </c>
      <c r="M57" s="52">
        <v>-444344</v>
      </c>
    </row>
    <row r="58" spans="1:13" ht="12.75">
      <c r="A58" s="205" t="s">
        <v>227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>
        <v>-3740577</v>
      </c>
      <c r="M58" s="7">
        <v>-309577</v>
      </c>
    </row>
    <row r="59" spans="1:13" ht="12.75">
      <c r="A59" s="205" t="s">
        <v>228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44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229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>
        <v>750233</v>
      </c>
      <c r="M61" s="7">
        <v>-134767</v>
      </c>
    </row>
    <row r="62" spans="1:13" ht="12.75">
      <c r="A62" s="205" t="s">
        <v>230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231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232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221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-2990344</v>
      </c>
      <c r="M66" s="52">
        <f>M57-M65</f>
        <v>-444344</v>
      </c>
    </row>
    <row r="67" spans="1:13" ht="12.75">
      <c r="A67" s="205" t="s">
        <v>193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-51942275.60079998</v>
      </c>
      <c r="K67" s="60">
        <f>K56+K66</f>
        <v>-18247849.610799998</v>
      </c>
      <c r="L67" s="60">
        <f>L56+L66</f>
        <v>-24410069.536891174</v>
      </c>
      <c r="M67" s="60">
        <f>M56+M66</f>
        <v>10894616.950855035</v>
      </c>
    </row>
    <row r="68" spans="1:13" ht="12.75" customHeight="1">
      <c r="A68" s="256" t="s">
        <v>312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187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6" t="s">
        <v>233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>
        <f>L48-L71</f>
        <v>-21933369.536891174</v>
      </c>
      <c r="M70" s="7">
        <f>M48-M71</f>
        <v>10774186.950855035</v>
      </c>
    </row>
    <row r="71" spans="1:13" ht="12.75">
      <c r="A71" s="253" t="s">
        <v>234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>
        <v>513644</v>
      </c>
      <c r="M71" s="8">
        <v>564774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K23" sqref="K23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1.140625" style="51" bestFit="1" customWidth="1"/>
    <col min="12" max="16384" width="9.140625" style="51" customWidth="1"/>
  </cols>
  <sheetData>
    <row r="1" spans="1:11" ht="12.75" customHeight="1">
      <c r="A1" s="263" t="s">
        <v>163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335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65" t="s">
        <v>278</v>
      </c>
      <c r="J4" s="66" t="s">
        <v>318</v>
      </c>
      <c r="K4" s="66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282</v>
      </c>
      <c r="K5" s="68" t="s">
        <v>283</v>
      </c>
    </row>
    <row r="6" spans="1:11" ht="12.75">
      <c r="A6" s="222" t="s">
        <v>155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39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-62724641.6008</v>
      </c>
      <c r="K7" s="5">
        <v>-23937508</v>
      </c>
    </row>
    <row r="8" spans="1:11" ht="12.75">
      <c r="A8" s="216" t="s">
        <v>40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32554932</v>
      </c>
      <c r="K8" s="5">
        <v>30365508</v>
      </c>
    </row>
    <row r="9" spans="1:11" ht="12.75">
      <c r="A9" s="216" t="s">
        <v>41</v>
      </c>
      <c r="B9" s="217"/>
      <c r="C9" s="217"/>
      <c r="D9" s="217"/>
      <c r="E9" s="217"/>
      <c r="F9" s="217"/>
      <c r="G9" s="217"/>
      <c r="H9" s="217"/>
      <c r="I9" s="1">
        <v>3</v>
      </c>
      <c r="J9" s="5">
        <v>51046080.3108</v>
      </c>
      <c r="K9" s="5">
        <v>67097608</v>
      </c>
    </row>
    <row r="10" spans="1:11" ht="12.75">
      <c r="A10" s="216" t="s">
        <v>42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5"/>
    </row>
    <row r="11" spans="1:11" ht="12.75">
      <c r="A11" s="216" t="s">
        <v>43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5"/>
    </row>
    <row r="12" spans="1:11" ht="12.75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5"/>
      <c r="K12" s="5"/>
    </row>
    <row r="13" spans="1:11" ht="12.75">
      <c r="A13" s="205" t="s">
        <v>156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20876370.71</v>
      </c>
      <c r="K13" s="52">
        <f>SUM(K7:K12)</f>
        <v>73525608</v>
      </c>
    </row>
    <row r="14" spans="1:11" ht="12.75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44612293</v>
      </c>
      <c r="K15" s="7">
        <v>32248977</v>
      </c>
    </row>
    <row r="16" spans="1:11" ht="12.75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686960</v>
      </c>
      <c r="K16" s="7">
        <v>2431215</v>
      </c>
    </row>
    <row r="17" spans="1:11" ht="12.75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>
        <v>8566917</v>
      </c>
    </row>
    <row r="18" spans="1:11" ht="12.75">
      <c r="A18" s="205" t="s">
        <v>157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45299253</v>
      </c>
      <c r="K18" s="52">
        <f>SUM(K14:K17)</f>
        <v>43247109</v>
      </c>
    </row>
    <row r="19" spans="1:11" ht="12.75">
      <c r="A19" s="205" t="s">
        <v>35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0</v>
      </c>
      <c r="K19" s="52">
        <f>IF(K13&gt;K18,K13-K18,0)</f>
        <v>30278499</v>
      </c>
    </row>
    <row r="20" spans="1:11" ht="12.75">
      <c r="A20" s="205" t="s">
        <v>36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24422882.29</v>
      </c>
      <c r="K20" s="52">
        <f>IF(K18&gt;K13,K18-K13,0)</f>
        <v>0</v>
      </c>
    </row>
    <row r="21" spans="1:11" ht="12.75">
      <c r="A21" s="222" t="s">
        <v>158</v>
      </c>
      <c r="B21" s="233"/>
      <c r="C21" s="233"/>
      <c r="D21" s="233"/>
      <c r="E21" s="233"/>
      <c r="F21" s="233"/>
      <c r="G21" s="233"/>
      <c r="H21" s="233"/>
      <c r="I21" s="267"/>
      <c r="J21" s="267"/>
      <c r="K21" s="268"/>
    </row>
    <row r="22" spans="1:11" ht="12.75">
      <c r="A22" s="216" t="s">
        <v>177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ht="12.75">
      <c r="A23" s="216" t="s">
        <v>178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179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180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181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>
        <v>7997950</v>
      </c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0</v>
      </c>
      <c r="K27" s="52">
        <f>SUM(K22:K26)</f>
        <v>7997950</v>
      </c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23723818</v>
      </c>
      <c r="K28" s="7">
        <v>479593897</v>
      </c>
    </row>
    <row r="29" spans="1:11" ht="12.75">
      <c r="A29" s="216" t="s">
        <v>115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15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128565054</v>
      </c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152288872</v>
      </c>
      <c r="K31" s="52">
        <f>SUM(K28:K30)</f>
        <v>479593897</v>
      </c>
    </row>
    <row r="32" spans="1:11" ht="12.75">
      <c r="A32" s="205" t="s">
        <v>37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38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152288872</v>
      </c>
      <c r="K33" s="52">
        <f>IF(K31&gt;K27,K31-K27,0)</f>
        <v>471595947</v>
      </c>
    </row>
    <row r="34" spans="1:11" ht="12.75">
      <c r="A34" s="222" t="s">
        <v>159</v>
      </c>
      <c r="B34" s="233"/>
      <c r="C34" s="233"/>
      <c r="D34" s="233"/>
      <c r="E34" s="233"/>
      <c r="F34" s="233"/>
      <c r="G34" s="233"/>
      <c r="H34" s="233"/>
      <c r="I34" s="267"/>
      <c r="J34" s="267"/>
      <c r="K34" s="268"/>
    </row>
    <row r="35" spans="1:11" ht="12.75">
      <c r="A35" s="216" t="s">
        <v>173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>
        <v>741606246</v>
      </c>
    </row>
    <row r="36" spans="1:11" ht="12.75">
      <c r="A36" s="216" t="s">
        <v>28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224765280</v>
      </c>
      <c r="K36" s="7">
        <v>425499565</v>
      </c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05" t="s">
        <v>67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224765280</v>
      </c>
      <c r="K38" s="52">
        <f>SUM(K35:K37)</f>
        <v>1167105811</v>
      </c>
    </row>
    <row r="39" spans="1:11" ht="12.75">
      <c r="A39" s="216" t="s">
        <v>30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171300114</v>
      </c>
      <c r="K39" s="7">
        <v>33752745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>
        <v>61756082</v>
      </c>
    </row>
    <row r="44" spans="1:11" ht="12.75">
      <c r="A44" s="205" t="s">
        <v>68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171300114</v>
      </c>
      <c r="K44" s="52">
        <f>SUM(K39:K43)</f>
        <v>95508827</v>
      </c>
    </row>
    <row r="45" spans="1:11" ht="12.75">
      <c r="A45" s="205" t="s">
        <v>16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53465166</v>
      </c>
      <c r="K45" s="52">
        <f>IF(K38&gt;K44,K38-K44,0)</f>
        <v>1071596984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6" t="s">
        <v>69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630279536</v>
      </c>
    </row>
    <row r="48" spans="1:11" ht="12.75">
      <c r="A48" s="216" t="s">
        <v>70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IF(J20-J19+J33-J32+J46-J45&gt;0,J20-J19+J33-J32+J46-J45,0)</f>
        <v>123246588.28999999</v>
      </c>
      <c r="K48" s="52">
        <f>IF(K20-K19+K33-K32+K46-K45&gt;0,K20-K19+K33-K32+K46-K45,0)</f>
        <v>0</v>
      </c>
    </row>
    <row r="49" spans="1:11" ht="12.75">
      <c r="A49" s="216" t="s">
        <v>160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147786817</v>
      </c>
      <c r="K49" s="7">
        <v>130405716</v>
      </c>
    </row>
    <row r="50" spans="1:11" ht="12.75">
      <c r="A50" s="216" t="s">
        <v>174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>
        <v>630279536</v>
      </c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v>123246588.28999999</v>
      </c>
      <c r="K51" s="7"/>
    </row>
    <row r="52" spans="1:11" ht="12.75">
      <c r="A52" s="238" t="s">
        <v>176</v>
      </c>
      <c r="B52" s="239"/>
      <c r="C52" s="239"/>
      <c r="D52" s="239"/>
      <c r="E52" s="239"/>
      <c r="F52" s="239"/>
      <c r="G52" s="239"/>
      <c r="H52" s="239"/>
      <c r="I52" s="4">
        <v>44</v>
      </c>
      <c r="J52" s="64">
        <f>J49+J50-J51</f>
        <v>24540228.71000001</v>
      </c>
      <c r="K52" s="60">
        <f>K49+K50-K51</f>
        <v>760685252</v>
      </c>
    </row>
    <row r="54" ht="12.75">
      <c r="J54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52:J65536 J12:J14 J16:J27 J29:J35 J37:J38 J40:J48 J50 L1:IV65536 J1:K6 K13:K65536"/>
    <dataValidation type="whole" operator="notEqual" allowBlank="1" showInputMessage="1" showErrorMessage="1" errorTitle="Pogrešan unos" error="Mogu se unijeti samo cjelobrojne vrijednosti." sqref="K7:K1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196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348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58</v>
      </c>
      <c r="B4" s="265"/>
      <c r="C4" s="265"/>
      <c r="D4" s="265"/>
      <c r="E4" s="265"/>
      <c r="F4" s="265"/>
      <c r="G4" s="265"/>
      <c r="H4" s="265"/>
      <c r="I4" s="65" t="s">
        <v>278</v>
      </c>
      <c r="J4" s="66" t="s">
        <v>318</v>
      </c>
      <c r="K4" s="66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282</v>
      </c>
      <c r="K5" s="72" t="s">
        <v>283</v>
      </c>
    </row>
    <row r="6" spans="1:11" ht="12.75">
      <c r="A6" s="222" t="s">
        <v>155</v>
      </c>
      <c r="B6" s="233"/>
      <c r="C6" s="233"/>
      <c r="D6" s="233"/>
      <c r="E6" s="233"/>
      <c r="F6" s="233"/>
      <c r="G6" s="233"/>
      <c r="H6" s="233"/>
      <c r="I6" s="267"/>
      <c r="J6" s="267"/>
      <c r="K6" s="268"/>
    </row>
    <row r="7" spans="1:11" ht="12.75">
      <c r="A7" s="216" t="s">
        <v>198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118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119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120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121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05" t="s">
        <v>197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6" t="s">
        <v>122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123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124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125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126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127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05" t="s">
        <v>46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107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9" t="s">
        <v>108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2" t="s">
        <v>158</v>
      </c>
      <c r="B22" s="233"/>
      <c r="C22" s="233"/>
      <c r="D22" s="233"/>
      <c r="E22" s="233"/>
      <c r="F22" s="233"/>
      <c r="G22" s="233"/>
      <c r="H22" s="233"/>
      <c r="I22" s="267"/>
      <c r="J22" s="267"/>
      <c r="K22" s="268"/>
    </row>
    <row r="23" spans="1:11" ht="12.75">
      <c r="A23" s="216" t="s">
        <v>164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165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05" t="s">
        <v>47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109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110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2" t="s">
        <v>159</v>
      </c>
      <c r="B35" s="233"/>
      <c r="C35" s="233"/>
      <c r="D35" s="233"/>
      <c r="E35" s="233"/>
      <c r="F35" s="233"/>
      <c r="G35" s="233"/>
      <c r="H35" s="233"/>
      <c r="I35" s="267">
        <v>0</v>
      </c>
      <c r="J35" s="267"/>
      <c r="K35" s="268"/>
    </row>
    <row r="36" spans="1:11" ht="12.75">
      <c r="A36" s="216" t="s">
        <v>173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05" t="s">
        <v>48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05" t="s">
        <v>147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161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162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148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14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160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175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9" t="s">
        <v>176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7">
      <selection activeCell="J20" sqref="J2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9.57421875" style="75" bestFit="1" customWidth="1"/>
    <col min="11" max="11" width="11.00390625" style="75" customWidth="1"/>
    <col min="12" max="12" width="11.140625" style="75" bestFit="1" customWidth="1"/>
    <col min="13" max="16384" width="9.140625" style="75" customWidth="1"/>
  </cols>
  <sheetData>
    <row r="1" spans="1:12" ht="12.75">
      <c r="A1" s="282" t="s">
        <v>280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2"/>
      <c r="B2" s="73"/>
      <c r="C2" s="292" t="s">
        <v>281</v>
      </c>
      <c r="D2" s="292"/>
      <c r="E2" s="76">
        <v>42736</v>
      </c>
      <c r="F2" s="43" t="s">
        <v>249</v>
      </c>
      <c r="G2" s="293">
        <v>42916</v>
      </c>
      <c r="H2" s="294"/>
      <c r="I2" s="73"/>
      <c r="J2" s="73"/>
      <c r="K2" s="73"/>
      <c r="L2" s="77"/>
    </row>
    <row r="3" spans="1:11" ht="23.25">
      <c r="A3" s="295" t="s">
        <v>58</v>
      </c>
      <c r="B3" s="295"/>
      <c r="C3" s="295"/>
      <c r="D3" s="295"/>
      <c r="E3" s="295"/>
      <c r="F3" s="295"/>
      <c r="G3" s="295"/>
      <c r="H3" s="295"/>
      <c r="I3" s="79" t="s">
        <v>304</v>
      </c>
      <c r="J3" s="80" t="s">
        <v>149</v>
      </c>
      <c r="K3" s="80" t="s">
        <v>150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2">
        <v>2</v>
      </c>
      <c r="J4" s="81" t="s">
        <v>282</v>
      </c>
      <c r="K4" s="81" t="s">
        <v>283</v>
      </c>
    </row>
    <row r="5" spans="1:11" ht="12.75">
      <c r="A5" s="284" t="s">
        <v>284</v>
      </c>
      <c r="B5" s="285"/>
      <c r="C5" s="285"/>
      <c r="D5" s="285"/>
      <c r="E5" s="285"/>
      <c r="F5" s="285"/>
      <c r="G5" s="285"/>
      <c r="H5" s="285"/>
      <c r="I5" s="44">
        <v>1</v>
      </c>
      <c r="J5" s="6">
        <v>43650000</v>
      </c>
      <c r="K5" s="7">
        <f>Bilanca!K70</f>
        <v>102574420</v>
      </c>
    </row>
    <row r="6" spans="1:11" ht="12.75">
      <c r="A6" s="284" t="s">
        <v>285</v>
      </c>
      <c r="B6" s="285"/>
      <c r="C6" s="285"/>
      <c r="D6" s="285"/>
      <c r="E6" s="285"/>
      <c r="F6" s="285"/>
      <c r="G6" s="285"/>
      <c r="H6" s="285"/>
      <c r="I6" s="44">
        <v>2</v>
      </c>
      <c r="J6" s="7">
        <v>460005525</v>
      </c>
      <c r="K6" s="7">
        <f>Bilanca!K71</f>
        <v>1142667836</v>
      </c>
    </row>
    <row r="7" spans="1:11" ht="12.75">
      <c r="A7" s="284" t="s">
        <v>286</v>
      </c>
      <c r="B7" s="285"/>
      <c r="C7" s="285"/>
      <c r="D7" s="285"/>
      <c r="E7" s="285"/>
      <c r="F7" s="285"/>
      <c r="G7" s="285"/>
      <c r="H7" s="285"/>
      <c r="I7" s="44">
        <v>3</v>
      </c>
      <c r="J7" s="7">
        <v>371827653</v>
      </c>
      <c r="K7" s="45">
        <f>Bilanca!K72</f>
        <v>329802773</v>
      </c>
    </row>
    <row r="8" spans="1:11" ht="12.75">
      <c r="A8" s="284" t="s">
        <v>287</v>
      </c>
      <c r="B8" s="285"/>
      <c r="C8" s="285"/>
      <c r="D8" s="285"/>
      <c r="E8" s="285"/>
      <c r="F8" s="285"/>
      <c r="G8" s="285"/>
      <c r="H8" s="285"/>
      <c r="I8" s="44">
        <v>4</v>
      </c>
      <c r="J8" s="7">
        <v>20197276</v>
      </c>
      <c r="K8" s="45">
        <f>Bilanca!K79</f>
        <v>-94058950</v>
      </c>
    </row>
    <row r="9" spans="1:12" ht="12.75">
      <c r="A9" s="284" t="s">
        <v>288</v>
      </c>
      <c r="B9" s="285"/>
      <c r="C9" s="285"/>
      <c r="D9" s="285"/>
      <c r="E9" s="285"/>
      <c r="F9" s="285"/>
      <c r="G9" s="285"/>
      <c r="H9" s="285"/>
      <c r="I9" s="44">
        <v>5</v>
      </c>
      <c r="J9" s="7">
        <v>-114256226</v>
      </c>
      <c r="K9" s="45">
        <f>Bilanca!K82</f>
        <v>-21497855</v>
      </c>
      <c r="L9" s="135"/>
    </row>
    <row r="10" spans="1:11" ht="12.75">
      <c r="A10" s="284" t="s">
        <v>289</v>
      </c>
      <c r="B10" s="285"/>
      <c r="C10" s="285"/>
      <c r="D10" s="285"/>
      <c r="E10" s="285"/>
      <c r="F10" s="285"/>
      <c r="G10" s="285"/>
      <c r="H10" s="285"/>
      <c r="I10" s="44">
        <v>6</v>
      </c>
      <c r="J10" s="7"/>
      <c r="K10" s="45"/>
    </row>
    <row r="11" spans="1:11" ht="12.75">
      <c r="A11" s="284" t="s">
        <v>290</v>
      </c>
      <c r="B11" s="285"/>
      <c r="C11" s="285"/>
      <c r="D11" s="285"/>
      <c r="E11" s="285"/>
      <c r="F11" s="285"/>
      <c r="G11" s="285"/>
      <c r="H11" s="285"/>
      <c r="I11" s="44">
        <v>7</v>
      </c>
      <c r="J11" s="7"/>
      <c r="K11" s="45"/>
    </row>
    <row r="12" spans="1:11" ht="12.75">
      <c r="A12" s="284" t="s">
        <v>291</v>
      </c>
      <c r="B12" s="285"/>
      <c r="C12" s="285"/>
      <c r="D12" s="285"/>
      <c r="E12" s="285"/>
      <c r="F12" s="285"/>
      <c r="G12" s="285"/>
      <c r="H12" s="285"/>
      <c r="I12" s="44">
        <v>8</v>
      </c>
      <c r="J12" s="7"/>
      <c r="K12" s="45"/>
    </row>
    <row r="13" spans="1:11" ht="12.75">
      <c r="A13" s="284" t="s">
        <v>292</v>
      </c>
      <c r="B13" s="285"/>
      <c r="C13" s="285"/>
      <c r="D13" s="285"/>
      <c r="E13" s="285"/>
      <c r="F13" s="285"/>
      <c r="G13" s="285"/>
      <c r="H13" s="285"/>
      <c r="I13" s="44">
        <v>9</v>
      </c>
      <c r="J13" s="45">
        <v>114756</v>
      </c>
      <c r="K13" s="45">
        <f>Bilanca!K78</f>
        <v>114756</v>
      </c>
    </row>
    <row r="14" spans="1:11" ht="12.75">
      <c r="A14" s="286" t="s">
        <v>293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31">
        <f>SUM(J5:J13)</f>
        <v>781538984</v>
      </c>
      <c r="K14" s="131">
        <f>SUM(K5:K13)</f>
        <v>1459602980</v>
      </c>
    </row>
    <row r="15" spans="1:11" ht="12.75">
      <c r="A15" s="284" t="s">
        <v>294</v>
      </c>
      <c r="B15" s="285"/>
      <c r="C15" s="285"/>
      <c r="D15" s="285"/>
      <c r="E15" s="285"/>
      <c r="F15" s="285"/>
      <c r="G15" s="285"/>
      <c r="H15" s="285"/>
      <c r="I15" s="44">
        <v>11</v>
      </c>
      <c r="J15" s="45"/>
      <c r="K15" s="45"/>
    </row>
    <row r="16" spans="1:11" ht="12.75">
      <c r="A16" s="284" t="s">
        <v>295</v>
      </c>
      <c r="B16" s="285"/>
      <c r="C16" s="285"/>
      <c r="D16" s="285"/>
      <c r="E16" s="285"/>
      <c r="F16" s="285"/>
      <c r="G16" s="285"/>
      <c r="H16" s="285"/>
      <c r="I16" s="44">
        <v>12</v>
      </c>
      <c r="J16" s="45"/>
      <c r="K16" s="45"/>
    </row>
    <row r="17" spans="1:11" ht="12.75">
      <c r="A17" s="284" t="s">
        <v>296</v>
      </c>
      <c r="B17" s="285"/>
      <c r="C17" s="285"/>
      <c r="D17" s="285"/>
      <c r="E17" s="285"/>
      <c r="F17" s="285"/>
      <c r="G17" s="285"/>
      <c r="H17" s="285"/>
      <c r="I17" s="44">
        <v>13</v>
      </c>
      <c r="J17" s="45"/>
      <c r="K17" s="45"/>
    </row>
    <row r="18" spans="1:11" ht="12.75">
      <c r="A18" s="284" t="s">
        <v>297</v>
      </c>
      <c r="B18" s="285"/>
      <c r="C18" s="285"/>
      <c r="D18" s="285"/>
      <c r="E18" s="285"/>
      <c r="F18" s="285"/>
      <c r="G18" s="285"/>
      <c r="H18" s="285"/>
      <c r="I18" s="44">
        <v>14</v>
      </c>
      <c r="J18" s="45"/>
      <c r="K18" s="45"/>
    </row>
    <row r="19" spans="1:11" ht="12.75">
      <c r="A19" s="284" t="s">
        <v>298</v>
      </c>
      <c r="B19" s="285"/>
      <c r="C19" s="285"/>
      <c r="D19" s="285"/>
      <c r="E19" s="285"/>
      <c r="F19" s="285"/>
      <c r="G19" s="285"/>
      <c r="H19" s="285"/>
      <c r="I19" s="44">
        <v>15</v>
      </c>
      <c r="J19" s="45"/>
      <c r="K19" s="45"/>
    </row>
    <row r="20" spans="1:11" ht="12.75">
      <c r="A20" s="284" t="s">
        <v>299</v>
      </c>
      <c r="B20" s="285"/>
      <c r="C20" s="285"/>
      <c r="D20" s="285"/>
      <c r="E20" s="285"/>
      <c r="F20" s="285"/>
      <c r="G20" s="285"/>
      <c r="H20" s="285"/>
      <c r="I20" s="44">
        <v>16</v>
      </c>
      <c r="J20" s="45"/>
      <c r="K20" s="45"/>
    </row>
    <row r="21" spans="1:11" ht="12.75">
      <c r="A21" s="286" t="s">
        <v>300</v>
      </c>
      <c r="B21" s="287"/>
      <c r="C21" s="287"/>
      <c r="D21" s="287"/>
      <c r="E21" s="287"/>
      <c r="F21" s="287"/>
      <c r="G21" s="287"/>
      <c r="H21" s="287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6" t="s">
        <v>301</v>
      </c>
      <c r="B23" s="277"/>
      <c r="C23" s="277"/>
      <c r="D23" s="277"/>
      <c r="E23" s="277"/>
      <c r="F23" s="277"/>
      <c r="G23" s="277"/>
      <c r="H23" s="277"/>
      <c r="I23" s="46">
        <v>18</v>
      </c>
      <c r="J23" s="6">
        <f>J14</f>
        <v>781538984</v>
      </c>
      <c r="K23" s="6">
        <f>K14</f>
        <v>1459602980</v>
      </c>
    </row>
    <row r="24" spans="1:11" ht="17.25" customHeight="1">
      <c r="A24" s="278" t="s">
        <v>302</v>
      </c>
      <c r="B24" s="279"/>
      <c r="C24" s="279"/>
      <c r="D24" s="279"/>
      <c r="E24" s="279"/>
      <c r="F24" s="279"/>
      <c r="G24" s="279"/>
      <c r="H24" s="279"/>
      <c r="I24" s="47">
        <v>19</v>
      </c>
      <c r="J24" s="60">
        <v>22705000</v>
      </c>
      <c r="K24" s="78">
        <f>Bilanca!K119</f>
        <v>0</v>
      </c>
    </row>
    <row r="25" spans="1:11" ht="30" customHeight="1">
      <c r="A25" s="280" t="s">
        <v>303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1:J4 J22 L1:IV65536 K24:K65536 K1:K22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7" t="s">
        <v>279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8" t="s">
        <v>315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2017-04-27T10:29:44Z</cp:lastPrinted>
  <dcterms:created xsi:type="dcterms:W3CDTF">2008-10-17T11:51:54Z</dcterms:created>
  <dcterms:modified xsi:type="dcterms:W3CDTF">2017-07-31T05:57:43Z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